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8415" windowHeight="5460" activeTab="0"/>
  </bookViews>
  <sheets>
    <sheet name="DatenV6" sheetId="1" r:id="rId1"/>
    <sheet name="DiagrV6" sheetId="2" r:id="rId2"/>
    <sheet name="DatenV7" sheetId="3" r:id="rId3"/>
    <sheet name="DiagrV7" sheetId="4" r:id="rId4"/>
    <sheet name="DatenV8" sheetId="5" r:id="rId5"/>
    <sheet name="DiagrV8" sheetId="6" r:id="rId6"/>
    <sheet name="DiagrV9" sheetId="7" r:id="rId7"/>
    <sheet name="Tabelle10" sheetId="8" r:id="rId8"/>
    <sheet name="Tabelle9" sheetId="9" r:id="rId9"/>
    <sheet name="Tabelle8" sheetId="10" r:id="rId10"/>
  </sheets>
  <externalReferences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Radigk</author>
  </authors>
  <commentList>
    <comment ref="C1" authorId="0">
      <text>
        <r>
          <rPr>
            <b/>
            <sz val="8"/>
            <rFont val="Tahoma"/>
            <family val="0"/>
          </rPr>
          <t>Radigk:</t>
        </r>
        <r>
          <rPr>
            <sz val="8"/>
            <rFont val="Tahoma"/>
            <family val="0"/>
          </rPr>
          <t xml:space="preserve">
jeweils 30.06. Vj</t>
        </r>
      </text>
    </comment>
  </commentList>
</comments>
</file>

<file path=xl/comments3.xml><?xml version="1.0" encoding="utf-8"?>
<comments xmlns="http://schemas.openxmlformats.org/spreadsheetml/2006/main">
  <authors>
    <author>Radigk</author>
    <author>TS6</author>
    <author>Notka, Heike</author>
  </authors>
  <commentList>
    <comment ref="A2" authorId="0">
      <text>
        <r>
          <rPr>
            <b/>
            <sz val="8"/>
            <rFont val="Tahoma"/>
            <family val="0"/>
          </rPr>
          <t>Radigk:</t>
        </r>
        <r>
          <rPr>
            <sz val="8"/>
            <rFont val="Tahoma"/>
            <family val="0"/>
          </rPr>
          <t xml:space="preserve">
Gr. 072</t>
        </r>
      </text>
    </comment>
    <comment ref="A4" authorId="0">
      <text>
        <r>
          <rPr>
            <b/>
            <sz val="8"/>
            <rFont val="Tahoma"/>
            <family val="0"/>
          </rPr>
          <t>Radigk:</t>
        </r>
        <r>
          <rPr>
            <sz val="8"/>
            <rFont val="Tahoma"/>
            <family val="0"/>
          </rPr>
          <t xml:space="preserve">
Gr.041+061
</t>
        </r>
      </text>
    </comment>
    <comment ref="A10" authorId="1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UA 29000
Ist-Zahlen</t>
        </r>
      </text>
    </comment>
    <comment ref="A3" authorId="2">
      <text>
        <r>
          <rPr>
            <b/>
            <sz val="8"/>
            <rFont val="Tahoma"/>
            <family val="0"/>
          </rPr>
          <t>Notka, Heike:</t>
        </r>
        <r>
          <rPr>
            <sz val="8"/>
            <rFont val="Tahoma"/>
            <family val="0"/>
          </rPr>
          <t xml:space="preserve">
Gr.16+19</t>
        </r>
      </text>
    </comment>
    <comment ref="A5" authorId="2">
      <text>
        <r>
          <rPr>
            <b/>
            <sz val="8"/>
            <rFont val="Tahoma"/>
            <family val="2"/>
          </rPr>
          <t>Notka:</t>
        </r>
        <r>
          <rPr>
            <sz val="8"/>
            <rFont val="Tahoma"/>
            <family val="2"/>
          </rPr>
          <t xml:space="preserve">
Gr.092</t>
        </r>
      </text>
    </comment>
  </commentList>
</comments>
</file>

<file path=xl/comments5.xml><?xml version="1.0" encoding="utf-8"?>
<comments xmlns="http://schemas.openxmlformats.org/spreadsheetml/2006/main">
  <authors>
    <author>Notka, Heike</author>
  </authors>
  <commentList>
    <comment ref="A2" authorId="0">
      <text>
        <r>
          <rPr>
            <b/>
            <sz val="8"/>
            <rFont val="Tahoma"/>
            <family val="0"/>
          </rPr>
          <t>Notka:</t>
        </r>
        <r>
          <rPr>
            <sz val="8"/>
            <rFont val="Tahoma"/>
            <family val="0"/>
          </rPr>
          <t xml:space="preserve">
Gr.73</t>
        </r>
      </text>
    </comment>
    <comment ref="A3" authorId="0">
      <text>
        <r>
          <rPr>
            <b/>
            <sz val="8"/>
            <rFont val="Tahoma"/>
            <family val="0"/>
          </rPr>
          <t>Notka:</t>
        </r>
        <r>
          <rPr>
            <sz val="8"/>
            <rFont val="Tahoma"/>
            <family val="0"/>
          </rPr>
          <t xml:space="preserve">
Gr.74</t>
        </r>
      </text>
    </comment>
    <comment ref="A4" authorId="0">
      <text>
        <r>
          <rPr>
            <b/>
            <sz val="8"/>
            <rFont val="Tahoma"/>
            <family val="0"/>
          </rPr>
          <t>Notka:</t>
        </r>
        <r>
          <rPr>
            <sz val="8"/>
            <rFont val="Tahoma"/>
            <family val="0"/>
          </rPr>
          <t xml:space="preserve">
Gr.76+77</t>
        </r>
      </text>
    </comment>
    <comment ref="A5" authorId="0">
      <text>
        <r>
          <rPr>
            <b/>
            <sz val="8"/>
            <rFont val="Tahoma"/>
            <family val="0"/>
          </rPr>
          <t>Notka:</t>
        </r>
        <r>
          <rPr>
            <sz val="8"/>
            <rFont val="Tahoma"/>
            <family val="0"/>
          </rPr>
          <t xml:space="preserve">
GS, Abs: 48300
UVG:Absch:48100
WG, Abs: 48820
</t>
        </r>
      </text>
    </comment>
    <comment ref="A7" authorId="0">
      <text>
        <r>
          <rPr>
            <b/>
            <sz val="8"/>
            <rFont val="Tahoma"/>
            <family val="0"/>
          </rPr>
          <t>Notka:</t>
        </r>
        <r>
          <rPr>
            <sz val="8"/>
            <rFont val="Tahoma"/>
            <family val="0"/>
          </rPr>
          <t xml:space="preserve">
Gr.791
+792</t>
        </r>
      </text>
    </comment>
    <comment ref="A6" authorId="0">
      <text>
        <r>
          <rPr>
            <b/>
            <sz val="8"/>
            <rFont val="Tahoma"/>
            <family val="0"/>
          </rPr>
          <t>Notka, Heike:</t>
        </r>
        <r>
          <rPr>
            <sz val="8"/>
            <rFont val="Tahoma"/>
            <family val="0"/>
          </rPr>
          <t xml:space="preserve">
Auswertung über Bud. 33</t>
        </r>
      </text>
    </comment>
  </commentList>
</comments>
</file>

<file path=xl/sharedStrings.xml><?xml version="1.0" encoding="utf-8"?>
<sst xmlns="http://schemas.openxmlformats.org/spreadsheetml/2006/main" count="44" uniqueCount="24">
  <si>
    <t>FB jahresbez.</t>
  </si>
  <si>
    <t>Einwohner:</t>
  </si>
  <si>
    <t>FB / EW</t>
  </si>
  <si>
    <t>Allg. Zuweisungen vom Land</t>
  </si>
  <si>
    <t>Kreisumlage</t>
  </si>
  <si>
    <t>Erstattungen</t>
  </si>
  <si>
    <t>Leist. d. Landes für SGB II</t>
  </si>
  <si>
    <t>Ugr. 639</t>
  </si>
  <si>
    <t>Einnahme</t>
  </si>
  <si>
    <t>Zuschuss</t>
  </si>
  <si>
    <t>Schülerbeförderung:</t>
  </si>
  <si>
    <t>Sozialhilfe außerhalb v. Einrichtungen</t>
  </si>
  <si>
    <t>Sozialhilfe in Einrichtungen</t>
  </si>
  <si>
    <t>Leistungen nach dem AsylbLG</t>
  </si>
  <si>
    <t>Sonstige (z.B. WG, UVG, Grundsicherung)</t>
  </si>
  <si>
    <t>Leistungen der Jugendhilfe</t>
  </si>
  <si>
    <t>Arbeitslosengeld II</t>
  </si>
  <si>
    <t>Gesamt ohne ALG II</t>
  </si>
  <si>
    <t>Gesamt mit ALG II</t>
  </si>
  <si>
    <t>2007 (Plan)</t>
  </si>
  <si>
    <t>2008 (Plan)</t>
  </si>
  <si>
    <t>2009(Plan)</t>
  </si>
  <si>
    <t>2009 (Plan)</t>
  </si>
  <si>
    <t>2010 (Plan)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</si>
</sst>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#,##0.0"/>
    <numFmt numFmtId="174" formatCode="_-* #,##0.00\ [$€-1]_-;\-* #,##0.00\ [$€-1]_-;_-* &quot;-&quot;??\ [$€-1]_-"/>
    <numFmt numFmtId="175" formatCode="#,###,###,###"/>
    <numFmt numFmtId="176" formatCode="0####"/>
    <numFmt numFmtId="177" formatCode="#,##0;[Red]\-#,##0"/>
    <numFmt numFmtId="178" formatCode="#,##0\ &quot;€&quot;"/>
    <numFmt numFmtId="179" formatCode="#,##0\ _€"/>
    <numFmt numFmtId="180" formatCode="#,##0.00\ &quot;€&quot;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.5"/>
      <name val="Arial"/>
      <family val="2"/>
    </font>
    <font>
      <sz val="16.5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0"/>
    </font>
    <font>
      <b/>
      <sz val="10.75"/>
      <name val="Arial"/>
      <family val="0"/>
    </font>
    <font>
      <b/>
      <sz val="8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6.75"/>
      <name val="Arial"/>
      <family val="0"/>
    </font>
    <font>
      <sz val="8.25"/>
      <name val="Arial"/>
      <family val="2"/>
    </font>
    <font>
      <sz val="9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sz val="9.25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.75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b/>
      <u val="single"/>
      <sz val="11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12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" fontId="0" fillId="0" borderId="2" xfId="0" applyNumberFormat="1" applyFill="1" applyBorder="1" applyAlignment="1">
      <alignment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325"/>
          <c:w val="0.914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Jahresbezogene Fehlbeträge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DatenV6!$A$2:$A$17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DatenV6!$B$2:$B$17</c:f>
              <c:numCache>
                <c:ptCount val="16"/>
                <c:pt idx="0">
                  <c:v>1296178.89</c:v>
                </c:pt>
                <c:pt idx="1">
                  <c:v>9422756.42</c:v>
                </c:pt>
                <c:pt idx="2">
                  <c:v>6755525.49</c:v>
                </c:pt>
                <c:pt idx="3">
                  <c:v>4958098.4</c:v>
                </c:pt>
                <c:pt idx="4">
                  <c:v>-1955834.77</c:v>
                </c:pt>
                <c:pt idx="5">
                  <c:v>141200.02</c:v>
                </c:pt>
                <c:pt idx="6">
                  <c:v>1030974.19</c:v>
                </c:pt>
                <c:pt idx="7">
                  <c:v>3087073.93</c:v>
                </c:pt>
                <c:pt idx="8">
                  <c:v>7013810.83</c:v>
                </c:pt>
                <c:pt idx="9">
                  <c:v>9176568.15</c:v>
                </c:pt>
                <c:pt idx="10">
                  <c:v>8921466</c:v>
                </c:pt>
                <c:pt idx="11">
                  <c:v>7692143</c:v>
                </c:pt>
                <c:pt idx="12">
                  <c:v>-1468715</c:v>
                </c:pt>
                <c:pt idx="13">
                  <c:v>-1833969</c:v>
                </c:pt>
                <c:pt idx="14">
                  <c:v>-2566500</c:v>
                </c:pt>
                <c:pt idx="15">
                  <c:v>14742200</c:v>
                </c:pt>
              </c:numCache>
            </c:numRef>
          </c:val>
        </c:ser>
        <c:axId val="10765872"/>
        <c:axId val="29783985"/>
      </c:barChart>
      <c:catAx>
        <c:axId val="10765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3985"/>
        <c:crossesAt val="0"/>
        <c:auto val="1"/>
        <c:lblOffset val="500"/>
        <c:noMultiLvlLbl val="0"/>
      </c:catAx>
      <c:valAx>
        <c:axId val="29783985"/>
        <c:scaling>
          <c:orientation val="minMax"/>
          <c:min val="-5000000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crossAx val="1076587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475"/>
                <c:y val="0.099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2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Leistungen der Sozial- und Jugendhilfe incl. ALG II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Leistungen der Sozial- und Jugendhilfe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DatenV8!$B$21:$L$21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 (Plan)</c:v>
                </c:pt>
              </c:strCache>
            </c:strRef>
          </c:cat>
          <c:val>
            <c:numRef>
              <c:f>DatenV8!$B$29:$L$29</c:f>
              <c:numCache>
                <c:ptCount val="11"/>
                <c:pt idx="0">
                  <c:v>47929668</c:v>
                </c:pt>
                <c:pt idx="1">
                  <c:v>48943483</c:v>
                </c:pt>
                <c:pt idx="2">
                  <c:v>50310770</c:v>
                </c:pt>
                <c:pt idx="3">
                  <c:v>53134790</c:v>
                </c:pt>
                <c:pt idx="4">
                  <c:v>55329243</c:v>
                </c:pt>
                <c:pt idx="5">
                  <c:v>58107351.46</c:v>
                </c:pt>
                <c:pt idx="6">
                  <c:v>91218909</c:v>
                </c:pt>
                <c:pt idx="7">
                  <c:v>110703929</c:v>
                </c:pt>
                <c:pt idx="8">
                  <c:v>110766585.55</c:v>
                </c:pt>
                <c:pt idx="9">
                  <c:v>109748280</c:v>
                </c:pt>
                <c:pt idx="10">
                  <c:v>112136100</c:v>
                </c:pt>
              </c:numCache>
            </c:numRef>
          </c:val>
        </c:ser>
        <c:axId val="27969024"/>
        <c:axId val="50394625"/>
      </c:barChart>
      <c:catAx>
        <c:axId val="279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94625"/>
        <c:crosses val="autoZero"/>
        <c:auto val="1"/>
        <c:lblOffset val="100"/>
        <c:noMultiLvlLbl val="0"/>
      </c:catAx>
      <c:valAx>
        <c:axId val="50394625"/>
        <c:scaling>
          <c:orientation val="minMax"/>
          <c:max val="12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latin typeface="Arial"/>
                <a:ea typeface="Arial"/>
                <a:cs typeface="Arial"/>
              </a:rPr>
              <a:t>Leistungen der Sozial- und Jugendhilfe 2010 incl. ALG II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DatenV8!$A$29</c:f>
              <c:strCache>
                <c:ptCount val="1"/>
                <c:pt idx="0">
                  <c:v>Gesamt mit ALG II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Sozialhilfe außerhalb v. Einrichtungen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Sozialhilfe in Einrichtungen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Leistungen der Jugendhilfe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Sonstige (z.B. WG, UVG, Grundsicherung)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Leistungen nach dem AsylbLG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Arbeitslosengeld II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DatenV8!$A$22:$A$27</c:f>
              <c:strCache>
                <c:ptCount val="6"/>
                <c:pt idx="0">
                  <c:v>Sozialhilfe außerhalb v. Einrichtungen</c:v>
                </c:pt>
                <c:pt idx="1">
                  <c:v>Sozialhilfe in Einrichtungen</c:v>
                </c:pt>
                <c:pt idx="2">
                  <c:v>Leistungen der Jugendhilfe</c:v>
                </c:pt>
                <c:pt idx="3">
                  <c:v>Sonstige (z.B. WG, UVG, Grundsicherung)</c:v>
                </c:pt>
                <c:pt idx="4">
                  <c:v>Arbeitslosengeld II</c:v>
                </c:pt>
                <c:pt idx="5">
                  <c:v>Leistungen nach dem AsylbLG</c:v>
                </c:pt>
              </c:strCache>
            </c:strRef>
          </c:cat>
          <c:val>
            <c:numRef>
              <c:f>DatenV8!$M$22:$M$27</c:f>
              <c:numCache>
                <c:ptCount val="6"/>
                <c:pt idx="0">
                  <c:v>4997000</c:v>
                </c:pt>
                <c:pt idx="1">
                  <c:v>25172000</c:v>
                </c:pt>
                <c:pt idx="2">
                  <c:v>8646800</c:v>
                </c:pt>
                <c:pt idx="3">
                  <c:v>8058000</c:v>
                </c:pt>
                <c:pt idx="4">
                  <c:v>74804300</c:v>
                </c:pt>
                <c:pt idx="5">
                  <c:v>1775000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325"/>
          <c:w val="0.914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v>Fehlbeträge Gesamt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DatenV6!$I$2:$I$17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DatenV6!$J$2:$J$17</c:f>
              <c:numCache>
                <c:ptCount val="16"/>
                <c:pt idx="0">
                  <c:v>1296178.89</c:v>
                </c:pt>
                <c:pt idx="1">
                  <c:v>9422756.42</c:v>
                </c:pt>
                <c:pt idx="2">
                  <c:v>8051704.38</c:v>
                </c:pt>
                <c:pt idx="3">
                  <c:v>22432559.2</c:v>
                </c:pt>
                <c:pt idx="4">
                  <c:v>20476724.43</c:v>
                </c:pt>
                <c:pt idx="5">
                  <c:v>20617924.45</c:v>
                </c:pt>
                <c:pt idx="6">
                  <c:v>21648898.64</c:v>
                </c:pt>
                <c:pt idx="7">
                  <c:v>24735972.57</c:v>
                </c:pt>
                <c:pt idx="8">
                  <c:v>31749783.4</c:v>
                </c:pt>
                <c:pt idx="9">
                  <c:v>40926351.55</c:v>
                </c:pt>
                <c:pt idx="10">
                  <c:v>49847817</c:v>
                </c:pt>
                <c:pt idx="11">
                  <c:v>57539961</c:v>
                </c:pt>
                <c:pt idx="12">
                  <c:v>56071246</c:v>
                </c:pt>
                <c:pt idx="13">
                  <c:v>54237277</c:v>
                </c:pt>
                <c:pt idx="14">
                  <c:v>51670777</c:v>
                </c:pt>
                <c:pt idx="15">
                  <c:v>66412977</c:v>
                </c:pt>
              </c:numCache>
            </c:numRef>
          </c:val>
        </c:ser>
        <c:axId val="66729274"/>
        <c:axId val="63692555"/>
      </c:barChart>
      <c:catAx>
        <c:axId val="6672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92555"/>
        <c:crossesAt val="0"/>
        <c:auto val="1"/>
        <c:lblOffset val="500"/>
        <c:noMultiLvlLbl val="0"/>
      </c:catAx>
      <c:valAx>
        <c:axId val="63692555"/>
        <c:scaling>
          <c:orientation val="minMax"/>
          <c:max val="75000000"/>
          <c:min val="0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crossAx val="6672927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475"/>
                <c:y val="0.099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2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Einnahmen des Verwaltungshaushaltes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Kreisumlage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DatenV7!$B$1:$W$1</c:f>
              <c:str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2009(Plan)</c:v>
                </c:pt>
                <c:pt idx="21">
                  <c:v>2010 (Plan)</c:v>
                </c:pt>
              </c:strCache>
            </c:strRef>
          </c:cat>
          <c:val>
            <c:numRef>
              <c:f>DatenV7!$B$2:$W$2</c:f>
              <c:numCache>
                <c:ptCount val="22"/>
                <c:pt idx="0">
                  <c:v>23194001.012357924</c:v>
                </c:pt>
                <c:pt idx="1">
                  <c:v>24578472.566634115</c:v>
                </c:pt>
                <c:pt idx="2">
                  <c:v>25158658.47236212</c:v>
                </c:pt>
                <c:pt idx="3">
                  <c:v>28180589.826314148</c:v>
                </c:pt>
                <c:pt idx="4">
                  <c:v>33283346.712137558</c:v>
                </c:pt>
                <c:pt idx="5">
                  <c:v>33239149.619343195</c:v>
                </c:pt>
                <c:pt idx="6">
                  <c:v>30998276.94636037</c:v>
                </c:pt>
                <c:pt idx="7">
                  <c:v>34097384.742027685</c:v>
                </c:pt>
                <c:pt idx="8">
                  <c:v>34402554.41423846</c:v>
                </c:pt>
                <c:pt idx="9">
                  <c:v>35564611.443734884</c:v>
                </c:pt>
                <c:pt idx="10">
                  <c:v>39523343.030836016</c:v>
                </c:pt>
                <c:pt idx="11">
                  <c:v>40019685.76000982</c:v>
                </c:pt>
                <c:pt idx="12">
                  <c:v>39409302.96</c:v>
                </c:pt>
                <c:pt idx="13">
                  <c:v>40422586</c:v>
                </c:pt>
                <c:pt idx="14">
                  <c:v>41259208</c:v>
                </c:pt>
                <c:pt idx="15">
                  <c:v>41174788</c:v>
                </c:pt>
                <c:pt idx="16">
                  <c:v>41348116</c:v>
                </c:pt>
                <c:pt idx="17">
                  <c:v>41372064</c:v>
                </c:pt>
                <c:pt idx="18">
                  <c:v>48772575</c:v>
                </c:pt>
                <c:pt idx="19">
                  <c:v>53356360</c:v>
                </c:pt>
                <c:pt idx="20">
                  <c:v>58167100</c:v>
                </c:pt>
                <c:pt idx="21">
                  <c:v>50482500</c:v>
                </c:pt>
              </c:numCache>
            </c:numRef>
          </c:val>
          <c:smooth val="0"/>
        </c:ser>
        <c:ser>
          <c:idx val="1"/>
          <c:order val="1"/>
          <c:tx>
            <c:v>Erstattungen  v. Bund, Land und Gemeinden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DatenV7!$B$1:$W$1</c:f>
              <c:str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2009(Plan)</c:v>
                </c:pt>
                <c:pt idx="21">
                  <c:v>2010 (Plan)</c:v>
                </c:pt>
              </c:strCache>
            </c:strRef>
          </c:cat>
          <c:val>
            <c:numRef>
              <c:f>DatenV7!$B$3:$W$3</c:f>
              <c:numCache>
                <c:ptCount val="22"/>
                <c:pt idx="0">
                  <c:v>16309051.400172817</c:v>
                </c:pt>
                <c:pt idx="1">
                  <c:v>18813591.67207784</c:v>
                </c:pt>
                <c:pt idx="2">
                  <c:v>21341081.791362237</c:v>
                </c:pt>
                <c:pt idx="3">
                  <c:v>27256533.032011986</c:v>
                </c:pt>
                <c:pt idx="4">
                  <c:v>29347341.53786372</c:v>
                </c:pt>
                <c:pt idx="5">
                  <c:v>31677433.110239644</c:v>
                </c:pt>
                <c:pt idx="6">
                  <c:v>30151498.386874117</c:v>
                </c:pt>
                <c:pt idx="7">
                  <c:v>26476852.880874105</c:v>
                </c:pt>
                <c:pt idx="8">
                  <c:v>27772370.55367798</c:v>
                </c:pt>
                <c:pt idx="9">
                  <c:v>26287274.50238518</c:v>
                </c:pt>
                <c:pt idx="10">
                  <c:v>26895791.065685667</c:v>
                </c:pt>
                <c:pt idx="11">
                  <c:v>27036618.13654561</c:v>
                </c:pt>
                <c:pt idx="12">
                  <c:v>29578594.26</c:v>
                </c:pt>
                <c:pt idx="13">
                  <c:v>30563324.22</c:v>
                </c:pt>
                <c:pt idx="14">
                  <c:v>31658207.64</c:v>
                </c:pt>
                <c:pt idx="15">
                  <c:v>32177299.189999998</c:v>
                </c:pt>
                <c:pt idx="16">
                  <c:v>65831595</c:v>
                </c:pt>
                <c:pt idx="17">
                  <c:v>80818418</c:v>
                </c:pt>
                <c:pt idx="18">
                  <c:v>80973900</c:v>
                </c:pt>
                <c:pt idx="19">
                  <c:v>75309585</c:v>
                </c:pt>
                <c:pt idx="20">
                  <c:v>73610900</c:v>
                </c:pt>
                <c:pt idx="21">
                  <c:v>81586500</c:v>
                </c:pt>
              </c:numCache>
            </c:numRef>
          </c:val>
          <c:smooth val="0"/>
        </c:ser>
        <c:ser>
          <c:idx val="2"/>
          <c:order val="2"/>
          <c:tx>
            <c:v>Allg. Zuweisungen f. Kreisaufg. und Aufg. des übertrag. Wirkungskreises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DatenV7!$B$1:$W$1</c:f>
              <c:str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2009(Plan)</c:v>
                </c:pt>
                <c:pt idx="21">
                  <c:v>2010 (Plan)</c:v>
                </c:pt>
              </c:strCache>
            </c:strRef>
          </c:cat>
          <c:val>
            <c:numRef>
              <c:f>DatenV7!$B$4:$W$4</c:f>
              <c:numCache>
                <c:ptCount val="22"/>
                <c:pt idx="0">
                  <c:v>17102470.56236994</c:v>
                </c:pt>
                <c:pt idx="1">
                  <c:v>18077343.122868553</c:v>
                </c:pt>
                <c:pt idx="2">
                  <c:v>19971611.54088034</c:v>
                </c:pt>
                <c:pt idx="3">
                  <c:v>22400289.90249664</c:v>
                </c:pt>
                <c:pt idx="4">
                  <c:v>23777540.992826577</c:v>
                </c:pt>
                <c:pt idx="5">
                  <c:v>23595307.363114383</c:v>
                </c:pt>
                <c:pt idx="6">
                  <c:v>24477567.298793864</c:v>
                </c:pt>
                <c:pt idx="7">
                  <c:v>16245357.275427824</c:v>
                </c:pt>
                <c:pt idx="8">
                  <c:v>16451993.056656253</c:v>
                </c:pt>
                <c:pt idx="9">
                  <c:v>19631349.20212902</c:v>
                </c:pt>
                <c:pt idx="10">
                  <c:v>21215601.493994877</c:v>
                </c:pt>
                <c:pt idx="11">
                  <c:v>22379053.905503035</c:v>
                </c:pt>
                <c:pt idx="12">
                  <c:v>22401198.47</c:v>
                </c:pt>
                <c:pt idx="13">
                  <c:v>21891008</c:v>
                </c:pt>
                <c:pt idx="14">
                  <c:v>18950720</c:v>
                </c:pt>
                <c:pt idx="15">
                  <c:v>20027272</c:v>
                </c:pt>
                <c:pt idx="16">
                  <c:v>20192850</c:v>
                </c:pt>
                <c:pt idx="17">
                  <c:v>22247411</c:v>
                </c:pt>
                <c:pt idx="18">
                  <c:v>26435986</c:v>
                </c:pt>
                <c:pt idx="19">
                  <c:v>23728162</c:v>
                </c:pt>
                <c:pt idx="20">
                  <c:v>26499500</c:v>
                </c:pt>
                <c:pt idx="21">
                  <c:v>23945200</c:v>
                </c:pt>
              </c:numCache>
            </c:numRef>
          </c:val>
          <c:smooth val="0"/>
        </c:ser>
        <c:marker val="1"/>
        <c:axId val="36362084"/>
        <c:axId val="58823301"/>
      </c:lineChart>
      <c:catAx>
        <c:axId val="3636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23301"/>
        <c:crosses val="autoZero"/>
        <c:auto val="1"/>
        <c:lblOffset val="100"/>
        <c:noMultiLvlLbl val="0"/>
      </c:catAx>
      <c:valAx>
        <c:axId val="58823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6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25"/>
          <c:y val="0.1055"/>
          <c:w val="0.97975"/>
          <c:h val="0.8735"/>
        </c:manualLayout>
      </c:layout>
      <c:lineChart>
        <c:grouping val="stacked"/>
        <c:varyColors val="0"/>
        <c:ser>
          <c:idx val="0"/>
          <c:order val="0"/>
          <c:tx>
            <c:v>Entwicklung der Schülerbeförderungskosten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DatenV7!$B$8:$T$8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2009(Plan)</c:v>
                </c:pt>
                <c:pt idx="18">
                  <c:v>2010 (Plan)</c:v>
                </c:pt>
              </c:strCache>
            </c:strRef>
          </c:cat>
          <c:val>
            <c:numRef>
              <c:f>DatenV7!$B$9:$T$9</c:f>
              <c:numCache>
                <c:ptCount val="19"/>
                <c:pt idx="0">
                  <c:v>1582135.9</c:v>
                </c:pt>
                <c:pt idx="1">
                  <c:v>1841950.86</c:v>
                </c:pt>
                <c:pt idx="2">
                  <c:v>2130567.732</c:v>
                </c:pt>
                <c:pt idx="3">
                  <c:v>2060276.95</c:v>
                </c:pt>
                <c:pt idx="4">
                  <c:v>2387505.67</c:v>
                </c:pt>
                <c:pt idx="5">
                  <c:v>2644166.62</c:v>
                </c:pt>
                <c:pt idx="6">
                  <c:v>2581549.71</c:v>
                </c:pt>
                <c:pt idx="7">
                  <c:v>3378575.7</c:v>
                </c:pt>
                <c:pt idx="8">
                  <c:v>3289766.44</c:v>
                </c:pt>
                <c:pt idx="9">
                  <c:v>3589994.43</c:v>
                </c:pt>
                <c:pt idx="10">
                  <c:v>3967469.38</c:v>
                </c:pt>
                <c:pt idx="11">
                  <c:v>4386988.11</c:v>
                </c:pt>
                <c:pt idx="12">
                  <c:v>4772986.89</c:v>
                </c:pt>
                <c:pt idx="13">
                  <c:v>5000912.49</c:v>
                </c:pt>
                <c:pt idx="14">
                  <c:v>4489165.54</c:v>
                </c:pt>
                <c:pt idx="15">
                  <c:v>5207065.21</c:v>
                </c:pt>
                <c:pt idx="16">
                  <c:v>5336971.68</c:v>
                </c:pt>
                <c:pt idx="17">
                  <c:v>4675600</c:v>
                </c:pt>
                <c:pt idx="18">
                  <c:v>5155600</c:v>
                </c:pt>
              </c:numCache>
            </c:numRef>
          </c:val>
          <c:smooth val="0"/>
        </c:ser>
        <c:marker val="1"/>
        <c:axId val="59647662"/>
        <c:axId val="67066911"/>
      </c:lineChart>
      <c:catAx>
        <c:axId val="5964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66911"/>
        <c:crosses val="autoZero"/>
        <c:auto val="1"/>
        <c:lblOffset val="100"/>
        <c:noMultiLvlLbl val="0"/>
      </c:catAx>
      <c:valAx>
        <c:axId val="67066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766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Leistungen der Sozial-und Jugendhilfe ohne ALG II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85"/>
          <c:w val="0.625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'[1]Tabelle2'!$A$2</c:f>
              <c:strCache>
                <c:ptCount val="1"/>
                <c:pt idx="0">
                  <c:v>Sozialhilfe außerhalb v. Einrichtungen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DatenV8!$B$21:$K$21</c:f>
              <c:numCache/>
            </c:numRef>
          </c:cat>
          <c:val>
            <c:numRef>
              <c:f>DatenV8!$B$22:$K$22</c:f>
              <c:numCache/>
            </c:numRef>
          </c:val>
          <c:smooth val="0"/>
        </c:ser>
        <c:ser>
          <c:idx val="1"/>
          <c:order val="1"/>
          <c:tx>
            <c:strRef>
              <c:f>'[1]Tabelle2'!$A$3</c:f>
              <c:strCache>
                <c:ptCount val="1"/>
                <c:pt idx="0">
                  <c:v>Sozialhilfe in Einrichtungen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DatenV8!$B$21:$K$21</c:f>
              <c:numCache/>
            </c:numRef>
          </c:cat>
          <c:val>
            <c:numRef>
              <c:f>DatenV8!$B$23:$K$23</c:f>
              <c:numCache/>
            </c:numRef>
          </c:val>
          <c:smooth val="0"/>
        </c:ser>
        <c:ser>
          <c:idx val="2"/>
          <c:order val="2"/>
          <c:tx>
            <c:strRef>
              <c:f>'[1]Tabelle2'!$A$4</c:f>
              <c:strCache>
                <c:ptCount val="1"/>
                <c:pt idx="0">
                  <c:v>Leistungen der Jugendhilfe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DatenV8!$B$21:$K$21</c:f>
              <c:numCache/>
            </c:numRef>
          </c:cat>
          <c:val>
            <c:numRef>
              <c:f>DatenV8!$B$24:$K$24</c:f>
              <c:numCache/>
            </c:numRef>
          </c:val>
          <c:smooth val="0"/>
        </c:ser>
        <c:ser>
          <c:idx val="3"/>
          <c:order val="3"/>
          <c:tx>
            <c:strRef>
              <c:f>'[1]Tabelle2'!$A$5</c:f>
              <c:strCache>
                <c:ptCount val="1"/>
                <c:pt idx="0">
                  <c:v>Sonstige (z.B. WG, UVG, Grundsicherung)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DatenV8!$B$21:$K$21</c:f>
              <c:numCache/>
            </c:numRef>
          </c:cat>
          <c:val>
            <c:numRef>
              <c:f>DatenV8!$B$25:$K$25</c:f>
              <c:numCache/>
            </c:numRef>
          </c:val>
          <c:smooth val="0"/>
        </c:ser>
        <c:ser>
          <c:idx val="4"/>
          <c:order val="4"/>
          <c:tx>
            <c:v>Leistungen nach dem AsylbLG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DatenV8!$B$21:$K$21</c:f>
              <c:numCache/>
            </c:numRef>
          </c:cat>
          <c:val>
            <c:numRef>
              <c:f>DatenV8!$B$27:$K$27</c:f>
              <c:numCache/>
            </c:numRef>
          </c:val>
          <c:smooth val="0"/>
        </c:ser>
        <c:marker val="1"/>
        <c:axId val="66731288"/>
        <c:axId val="63710681"/>
      </c:lineChart>
      <c:catAx>
        <c:axId val="6673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0681"/>
        <c:crosses val="autoZero"/>
        <c:auto val="1"/>
        <c:lblOffset val="100"/>
        <c:noMultiLvlLbl val="0"/>
      </c:catAx>
      <c:valAx>
        <c:axId val="63710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31288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259"/>
          <c:w val="0.317"/>
          <c:h val="0.5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Leistungen der Sozial-und Jugendhilfe incl. ALG II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45"/>
          <c:w val="0.629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'[1]Tabelle2'!$A$2</c:f>
              <c:strCache>
                <c:ptCount val="1"/>
                <c:pt idx="0">
                  <c:v>Sozialhilfe außerhalb v. Einrichtungen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'[1]Tabelle2'!$B$1:$I$1</c:f>
              <c:str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 (Plan)</c:v>
                </c:pt>
                <c:pt idx="7">
                  <c:v>2006 (Plan)</c:v>
                </c:pt>
              </c:strCache>
            </c:strRef>
          </c:cat>
          <c:val>
            <c:numRef>
              <c:f>'[1]Tabelle2'!$B$2:$I$2</c:f>
              <c:numCache>
                <c:ptCount val="8"/>
                <c:pt idx="0">
                  <c:v>15632845</c:v>
                </c:pt>
                <c:pt idx="1">
                  <c:v>15641655</c:v>
                </c:pt>
                <c:pt idx="2">
                  <c:v>16171039</c:v>
                </c:pt>
                <c:pt idx="3">
                  <c:v>16496541</c:v>
                </c:pt>
                <c:pt idx="4">
                  <c:v>16898133</c:v>
                </c:pt>
                <c:pt idx="5">
                  <c:v>16787761.909999993</c:v>
                </c:pt>
                <c:pt idx="6">
                  <c:v>3556800</c:v>
                </c:pt>
                <c:pt idx="7">
                  <c:v>4037600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'[1]Tabelle2'!$A$3</c:f>
              <c:strCache>
                <c:ptCount val="1"/>
                <c:pt idx="0">
                  <c:v>Sozialhilfe in Einrichtungen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'[1]Tabelle2'!$B$1:$I$1</c:f>
              <c:str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 (Plan)</c:v>
                </c:pt>
                <c:pt idx="7">
                  <c:v>2006 (Plan)</c:v>
                </c:pt>
              </c:strCache>
            </c:strRef>
          </c:cat>
          <c:val>
            <c:numRef>
              <c:f>'[1]Tabelle2'!$B$3:$I$3</c:f>
              <c:numCache>
                <c:ptCount val="8"/>
                <c:pt idx="0">
                  <c:v>17656879</c:v>
                </c:pt>
                <c:pt idx="1">
                  <c:v>19492537</c:v>
                </c:pt>
                <c:pt idx="2">
                  <c:v>18329104</c:v>
                </c:pt>
                <c:pt idx="3">
                  <c:v>20363451</c:v>
                </c:pt>
                <c:pt idx="4">
                  <c:v>19441635</c:v>
                </c:pt>
                <c:pt idx="5">
                  <c:v>21716198.090000004</c:v>
                </c:pt>
                <c:pt idx="6">
                  <c:v>22108300</c:v>
                </c:pt>
                <c:pt idx="7">
                  <c:v>24182000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'[1]Tabelle2'!$A$4</c:f>
              <c:strCache>
                <c:ptCount val="1"/>
                <c:pt idx="0">
                  <c:v>Leistungen der Jugendhilfe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'[1]Tabelle2'!$B$1:$I$1</c:f>
              <c:str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 (Plan)</c:v>
                </c:pt>
                <c:pt idx="7">
                  <c:v>2006 (Plan)</c:v>
                </c:pt>
              </c:strCache>
            </c:strRef>
          </c:cat>
          <c:val>
            <c:numRef>
              <c:f>'[1]Tabelle2'!$B$4:$I$4</c:f>
              <c:numCache>
                <c:ptCount val="8"/>
                <c:pt idx="0">
                  <c:v>4428095</c:v>
                </c:pt>
                <c:pt idx="1">
                  <c:v>4785172</c:v>
                </c:pt>
                <c:pt idx="2">
                  <c:v>5435617</c:v>
                </c:pt>
                <c:pt idx="3">
                  <c:v>5983926</c:v>
                </c:pt>
                <c:pt idx="4">
                  <c:v>5635769</c:v>
                </c:pt>
                <c:pt idx="5">
                  <c:v>5589570.060000001</c:v>
                </c:pt>
                <c:pt idx="6">
                  <c:v>5382000</c:v>
                </c:pt>
                <c:pt idx="7">
                  <c:v>5370000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'[1]Tabelle2'!$A$5</c:f>
              <c:strCache>
                <c:ptCount val="1"/>
                <c:pt idx="0">
                  <c:v>Sonstige (z.B. WG, UVG, Grundsicherung)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'[1]Tabelle2'!$B$1:$I$1</c:f>
              <c:str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 (Plan)</c:v>
                </c:pt>
                <c:pt idx="7">
                  <c:v>2006 (Plan)</c:v>
                </c:pt>
              </c:strCache>
            </c:strRef>
          </c:cat>
          <c:val>
            <c:numRef>
              <c:f>'[1]Tabelle2'!$B$5:$I$5</c:f>
              <c:numCache>
                <c:ptCount val="8"/>
                <c:pt idx="0">
                  <c:v>5420825</c:v>
                </c:pt>
                <c:pt idx="1">
                  <c:v>5231294</c:v>
                </c:pt>
                <c:pt idx="2">
                  <c:v>6404660</c:v>
                </c:pt>
                <c:pt idx="3">
                  <c:v>6556457</c:v>
                </c:pt>
                <c:pt idx="4">
                  <c:v>9628450</c:v>
                </c:pt>
                <c:pt idx="5">
                  <c:v>10491343.81</c:v>
                </c:pt>
                <c:pt idx="6">
                  <c:v>7763200</c:v>
                </c:pt>
                <c:pt idx="7">
                  <c:v>5853200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'[1]Tabelle2'!$A$7</c:f>
              <c:strCache>
                <c:ptCount val="1"/>
                <c:pt idx="0">
                  <c:v>Leistungen nach dem AsylbLG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'[1]Tabelle2'!$B$1:$I$1</c:f>
              <c:str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 (Plan)</c:v>
                </c:pt>
                <c:pt idx="7">
                  <c:v>2006 (Plan)</c:v>
                </c:pt>
              </c:strCache>
            </c:strRef>
          </c:cat>
          <c:val>
            <c:numRef>
              <c:f>'[1]Tabelle2'!$B$7:$I$7</c:f>
              <c:numCache>
                <c:ptCount val="8"/>
                <c:pt idx="0">
                  <c:v>4791024</c:v>
                </c:pt>
                <c:pt idx="1">
                  <c:v>3792825</c:v>
                </c:pt>
                <c:pt idx="2">
                  <c:v>3970350</c:v>
                </c:pt>
                <c:pt idx="3">
                  <c:v>3734415</c:v>
                </c:pt>
                <c:pt idx="4">
                  <c:v>3725256</c:v>
                </c:pt>
                <c:pt idx="5">
                  <c:v>3522477.65</c:v>
                </c:pt>
                <c:pt idx="6">
                  <c:v>4100000</c:v>
                </c:pt>
                <c:pt idx="7">
                  <c:v>4030000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'[1]Tabelle2'!$A$6</c:f>
              <c:strCache>
                <c:ptCount val="1"/>
                <c:pt idx="0">
                  <c:v>Arbeitslosengeld 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'[1]Tabelle2'!$B$6:$I$6</c:f>
              <c:numCache>
                <c:ptCount val="8"/>
                <c:pt idx="6">
                  <c:v>37152500</c:v>
                </c:pt>
                <c:pt idx="7">
                  <c:v>57527500</c:v>
                </c:pt>
              </c:numCache>
            </c:numRef>
          </c:val>
          <c:smooth val="0"/>
        </c:ser>
        <c:marker val="1"/>
        <c:axId val="36525218"/>
        <c:axId val="60291507"/>
      </c:lineChart>
      <c:catAx>
        <c:axId val="3652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291507"/>
        <c:crosses val="autoZero"/>
        <c:auto val="1"/>
        <c:lblOffset val="100"/>
        <c:noMultiLvlLbl val="0"/>
      </c:catAx>
      <c:valAx>
        <c:axId val="60291507"/>
        <c:scaling>
          <c:orientation val="minMax"/>
          <c:max val="6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525218"/>
        <c:crossesAt val="1"/>
        <c:crossBetween val="between"/>
        <c:dispUnits/>
        <c:maj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22875"/>
          <c:w val="0.314"/>
          <c:h val="0.54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Leistungen der Sozial- und Jugendhilfe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Gesamt ohne ALG 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DatenV8!$B$21:$M$21</c:f>
              <c:strCache/>
            </c:strRef>
          </c:cat>
          <c:val>
            <c:numRef>
              <c:f>DatenV8!$B$28:$M$28</c:f>
              <c:numCache/>
            </c:numRef>
          </c:val>
        </c:ser>
        <c:ser>
          <c:idx val="1"/>
          <c:order val="1"/>
          <c:tx>
            <c:v>Gesamt mit ALG 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DatenV8!$B$21:$M$21</c:f>
              <c:strCache/>
            </c:strRef>
          </c:cat>
          <c:val>
            <c:numRef>
              <c:f>DatenV8!$B$29:$M$29</c:f>
              <c:numCache/>
            </c:numRef>
          </c:val>
        </c:ser>
        <c:axId val="5752652"/>
        <c:axId val="51773869"/>
      </c:barChart>
      <c:catAx>
        <c:axId val="57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773869"/>
        <c:crosses val="autoZero"/>
        <c:auto val="1"/>
        <c:lblOffset val="100"/>
        <c:noMultiLvlLbl val="0"/>
      </c:catAx>
      <c:valAx>
        <c:axId val="51773869"/>
        <c:scaling>
          <c:orientation val="minMax"/>
          <c:max val="13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52652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Leistungen der Sozial- und Jugendhilfe ohne ALG II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Leistungen der Sozial- und Jugendhilfe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DatenV8!$B$21:$M$21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 (Plan)</c:v>
                </c:pt>
                <c:pt idx="11">
                  <c:v>2010 (Plan)</c:v>
                </c:pt>
              </c:strCache>
            </c:strRef>
          </c:cat>
          <c:val>
            <c:numRef>
              <c:f>DatenV8!$B$28:$M$28</c:f>
              <c:numCache>
                <c:ptCount val="12"/>
                <c:pt idx="0">
                  <c:v>47929668</c:v>
                </c:pt>
                <c:pt idx="1">
                  <c:v>48943483</c:v>
                </c:pt>
                <c:pt idx="2">
                  <c:v>50310770</c:v>
                </c:pt>
                <c:pt idx="3">
                  <c:v>53134790</c:v>
                </c:pt>
                <c:pt idx="4">
                  <c:v>55329243</c:v>
                </c:pt>
                <c:pt idx="5">
                  <c:v>58107351.46</c:v>
                </c:pt>
                <c:pt idx="6">
                  <c:v>41952737</c:v>
                </c:pt>
                <c:pt idx="7">
                  <c:v>41986781</c:v>
                </c:pt>
                <c:pt idx="8">
                  <c:v>42980777.31999999</c:v>
                </c:pt>
                <c:pt idx="9">
                  <c:v>44191791</c:v>
                </c:pt>
                <c:pt idx="10">
                  <c:v>45402300</c:v>
                </c:pt>
                <c:pt idx="11">
                  <c:v>48648800</c:v>
                </c:pt>
              </c:numCache>
            </c:numRef>
          </c:val>
        </c:ser>
        <c:axId val="63311638"/>
        <c:axId val="32933831"/>
      </c:barChart>
      <c:catAx>
        <c:axId val="6331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3831"/>
        <c:crosses val="autoZero"/>
        <c:auto val="1"/>
        <c:lblOffset val="100"/>
        <c:noMultiLvlLbl val="0"/>
      </c:catAx>
      <c:valAx>
        <c:axId val="32933831"/>
        <c:scaling>
          <c:orientation val="minMax"/>
          <c:max val="6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11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Leistungen der Sozial- und Jugendhilfe 2010 ohne ALG II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DatenV8!$A$28</c:f>
              <c:strCache>
                <c:ptCount val="1"/>
                <c:pt idx="0">
                  <c:v>Gesamt ohne ALG II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Sozialhilfe außerhalb v. Einrichtungen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Sozialhilfe in Einrichtungen
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Leistungen der Jugendhilfe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Sonstige (z.B. WG, UVG, Grundsicherung)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Leistungen nach dem AsylbLG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DatenV8!$A$13:$A$17</c:f>
              <c:strCache>
                <c:ptCount val="5"/>
                <c:pt idx="0">
                  <c:v>Sozialhilfe außerhalb v. Einrichtungen</c:v>
                </c:pt>
                <c:pt idx="1">
                  <c:v>Sozialhilfe in Einrichtungen</c:v>
                </c:pt>
                <c:pt idx="2">
                  <c:v>Leistungen der Jugendhilfe</c:v>
                </c:pt>
                <c:pt idx="3">
                  <c:v>Sonstige (z.B. WG, UVG, Grundsicherung)</c:v>
                </c:pt>
                <c:pt idx="4">
                  <c:v>Leistungen nach dem AsylbLG</c:v>
                </c:pt>
              </c:strCache>
            </c:strRef>
          </c:cat>
          <c:val>
            <c:numRef>
              <c:f>DatenV8!$H$13:$H$17</c:f>
              <c:numCache>
                <c:ptCount val="5"/>
                <c:pt idx="0">
                  <c:v>4997000</c:v>
                </c:pt>
                <c:pt idx="1">
                  <c:v>25172000</c:v>
                </c:pt>
                <c:pt idx="2">
                  <c:v>8646800</c:v>
                </c:pt>
                <c:pt idx="3">
                  <c:v>8058000</c:v>
                </c:pt>
                <c:pt idx="4">
                  <c:v>1775000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114300</xdr:rowOff>
    </xdr:from>
    <xdr:to>
      <xdr:col>6</xdr:col>
      <xdr:colOff>657225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42875" y="438150"/>
        <a:ext cx="5086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26</xdr:row>
      <xdr:rowOff>104775</xdr:rowOff>
    </xdr:from>
    <xdr:to>
      <xdr:col>6</xdr:col>
      <xdr:colOff>657225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133350" y="4314825"/>
        <a:ext cx="50958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6</xdr:col>
      <xdr:colOff>485775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47650" y="133350"/>
        <a:ext cx="48101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26</xdr:row>
      <xdr:rowOff>9525</xdr:rowOff>
    </xdr:from>
    <xdr:to>
      <xdr:col>6</xdr:col>
      <xdr:colOff>504825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266700" y="4219575"/>
        <a:ext cx="48101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60</xdr:row>
      <xdr:rowOff>9525</xdr:rowOff>
    </xdr:from>
    <xdr:to>
      <xdr:col>8</xdr:col>
      <xdr:colOff>600075</xdr:colOff>
      <xdr:row>92</xdr:row>
      <xdr:rowOff>57150</xdr:rowOff>
    </xdr:to>
    <xdr:graphicFrame>
      <xdr:nvGraphicFramePr>
        <xdr:cNvPr id="1" name="Chart 1"/>
        <xdr:cNvGraphicFramePr/>
      </xdr:nvGraphicFramePr>
      <xdr:xfrm>
        <a:off x="57150" y="11334750"/>
        <a:ext cx="59436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8</xdr:col>
      <xdr:colOff>600075</xdr:colOff>
      <xdr:row>123</xdr:row>
      <xdr:rowOff>66675</xdr:rowOff>
    </xdr:to>
    <xdr:graphicFrame>
      <xdr:nvGraphicFramePr>
        <xdr:cNvPr id="2" name="Chart 4"/>
        <xdr:cNvGraphicFramePr/>
      </xdr:nvGraphicFramePr>
      <xdr:xfrm>
        <a:off x="0" y="16678275"/>
        <a:ext cx="60007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381000</xdr:colOff>
      <xdr:row>8</xdr:row>
      <xdr:rowOff>0</xdr:rowOff>
    </xdr:from>
    <xdr:to>
      <xdr:col>21</xdr:col>
      <xdr:colOff>85725</xdr:colOff>
      <xdr:row>32</xdr:row>
      <xdr:rowOff>85725</xdr:rowOff>
    </xdr:to>
    <xdr:graphicFrame>
      <xdr:nvGraphicFramePr>
        <xdr:cNvPr id="3" name="Chart 7"/>
        <xdr:cNvGraphicFramePr/>
      </xdr:nvGraphicFramePr>
      <xdr:xfrm>
        <a:off x="9467850" y="1857375"/>
        <a:ext cx="598170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6</xdr:col>
      <xdr:colOff>657225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114300" y="66675"/>
        <a:ext cx="5114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28575</xdr:rowOff>
    </xdr:from>
    <xdr:to>
      <xdr:col>6</xdr:col>
      <xdr:colOff>666750</xdr:colOff>
      <xdr:row>51</xdr:row>
      <xdr:rowOff>57150</xdr:rowOff>
    </xdr:to>
    <xdr:graphicFrame>
      <xdr:nvGraphicFramePr>
        <xdr:cNvPr id="2" name="Chart 3"/>
        <xdr:cNvGraphicFramePr/>
      </xdr:nvGraphicFramePr>
      <xdr:xfrm>
        <a:off x="133350" y="4724400"/>
        <a:ext cx="51054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6</xdr:col>
      <xdr:colOff>676275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8575" y="5715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6</xdr:col>
      <xdr:colOff>657225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0" y="4095750"/>
        <a:ext cx="5229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clfile1\ablage\Fd\13\Kaemmerei\20.xx%20Finanzen\20.11.%20Statistiken\Statistiken%20f&#252;r%20LR%2020.11.02\Haushalt%202006\2005-10-04%20entw_sozialhi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te"/>
      <sheetName val="Tabelle2"/>
      <sheetName val="Ergebnis 2004"/>
      <sheetName val="Ergebnis 2004 (2)"/>
    </sheetNames>
    <sheetDataSet>
      <sheetData sheetId="1">
        <row r="1">
          <cell r="B1">
            <v>1999</v>
          </cell>
          <cell r="C1">
            <v>2000</v>
          </cell>
          <cell r="D1">
            <v>2001</v>
          </cell>
          <cell r="E1">
            <v>2002</v>
          </cell>
          <cell r="F1">
            <v>2003</v>
          </cell>
          <cell r="G1">
            <v>2004</v>
          </cell>
          <cell r="H1" t="str">
            <v>2005 (Plan)</v>
          </cell>
          <cell r="I1" t="str">
            <v>2006 (Plan)</v>
          </cell>
        </row>
        <row r="2">
          <cell r="A2" t="str">
            <v>Sozialhilfe außerhalb v. Einrichtungen</v>
          </cell>
          <cell r="B2">
            <v>15632845</v>
          </cell>
          <cell r="C2">
            <v>15641655</v>
          </cell>
          <cell r="D2">
            <v>16171039</v>
          </cell>
          <cell r="E2">
            <v>16496541</v>
          </cell>
          <cell r="F2">
            <v>16898133</v>
          </cell>
          <cell r="G2">
            <v>16787761.909999993</v>
          </cell>
          <cell r="H2">
            <v>3556800</v>
          </cell>
          <cell r="I2">
            <v>4037600</v>
          </cell>
        </row>
        <row r="3">
          <cell r="A3" t="str">
            <v>Sozialhilfe in Einrichtungen</v>
          </cell>
          <cell r="B3">
            <v>17656879</v>
          </cell>
          <cell r="C3">
            <v>19492537</v>
          </cell>
          <cell r="D3">
            <v>18329104</v>
          </cell>
          <cell r="E3">
            <v>20363451</v>
          </cell>
          <cell r="F3">
            <v>19441635</v>
          </cell>
          <cell r="G3">
            <v>21716198.090000004</v>
          </cell>
          <cell r="H3">
            <v>22108300</v>
          </cell>
          <cell r="I3">
            <v>24182000</v>
          </cell>
        </row>
        <row r="4">
          <cell r="A4" t="str">
            <v>Leistungen der Jugendhilfe</v>
          </cell>
          <cell r="B4">
            <v>4428095</v>
          </cell>
          <cell r="C4">
            <v>4785172</v>
          </cell>
          <cell r="D4">
            <v>5435617</v>
          </cell>
          <cell r="E4">
            <v>5983926</v>
          </cell>
          <cell r="F4">
            <v>5635769</v>
          </cell>
          <cell r="G4">
            <v>5589570.060000001</v>
          </cell>
          <cell r="H4">
            <v>5382000</v>
          </cell>
          <cell r="I4">
            <v>5370000</v>
          </cell>
        </row>
        <row r="5">
          <cell r="A5" t="str">
            <v>Sonstige (z.B. WG, UVG, Grundsicherung)</v>
          </cell>
          <cell r="B5">
            <v>5420825</v>
          </cell>
          <cell r="C5">
            <v>5231294</v>
          </cell>
          <cell r="D5">
            <v>6404660</v>
          </cell>
          <cell r="E5">
            <v>6556457</v>
          </cell>
          <cell r="F5">
            <v>9628450</v>
          </cell>
          <cell r="G5">
            <v>10491343.81</v>
          </cell>
          <cell r="H5">
            <v>7763200</v>
          </cell>
          <cell r="I5">
            <v>5853200</v>
          </cell>
        </row>
        <row r="6">
          <cell r="A6" t="str">
            <v>Arbeitslosengeld II</v>
          </cell>
          <cell r="H6">
            <v>37152500</v>
          </cell>
          <cell r="I6">
            <v>57527500</v>
          </cell>
        </row>
        <row r="7">
          <cell r="A7" t="str">
            <v>Leistungen nach dem AsylbLG</v>
          </cell>
          <cell r="B7">
            <v>4791024</v>
          </cell>
          <cell r="C7">
            <v>3792825</v>
          </cell>
          <cell r="D7">
            <v>3970350</v>
          </cell>
          <cell r="E7">
            <v>3734415</v>
          </cell>
          <cell r="F7">
            <v>3725256</v>
          </cell>
          <cell r="G7">
            <v>3522477.65</v>
          </cell>
          <cell r="H7">
            <v>4100000</v>
          </cell>
          <cell r="I7">
            <v>4030000</v>
          </cell>
        </row>
      </sheetData>
      <sheetData sheetId="2">
        <row r="478">
          <cell r="L478">
            <v>16787761.909999993</v>
          </cell>
        </row>
        <row r="479">
          <cell r="L479">
            <v>21716198.090000004</v>
          </cell>
        </row>
        <row r="483">
          <cell r="L483">
            <v>10491343.81</v>
          </cell>
        </row>
        <row r="485">
          <cell r="L485">
            <v>3522477.65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B25" sqref="B25"/>
    </sheetView>
  </sheetViews>
  <sheetFormatPr defaultColWidth="11.421875" defaultRowHeight="12.75"/>
  <cols>
    <col min="2" max="2" width="12.7109375" style="1" bestFit="1" customWidth="1"/>
    <col min="12" max="12" width="13.7109375" style="0" bestFit="1" customWidth="1"/>
  </cols>
  <sheetData>
    <row r="1" spans="2:4" ht="12.75">
      <c r="B1" s="1" t="s">
        <v>0</v>
      </c>
      <c r="C1" t="s">
        <v>1</v>
      </c>
      <c r="D1" t="s">
        <v>2</v>
      </c>
    </row>
    <row r="2" spans="1:12" ht="12.75">
      <c r="A2" s="2">
        <v>1995</v>
      </c>
      <c r="B2" s="3">
        <v>1296178.89</v>
      </c>
      <c r="C2" s="4">
        <v>124780</v>
      </c>
      <c r="D2" s="1">
        <f>B2/C2</f>
        <v>10.387713495752523</v>
      </c>
      <c r="I2">
        <v>1995</v>
      </c>
      <c r="J2" s="4">
        <v>1296178.89</v>
      </c>
      <c r="L2" s="5"/>
    </row>
    <row r="3" spans="1:12" ht="12.75">
      <c r="A3" s="2">
        <v>1996</v>
      </c>
      <c r="B3" s="3">
        <v>9422756.42</v>
      </c>
      <c r="C3" s="4">
        <v>126189</v>
      </c>
      <c r="D3" s="1">
        <f aca="true" t="shared" si="0" ref="D3:D14">B3/C3</f>
        <v>74.67177345093471</v>
      </c>
      <c r="I3">
        <v>1996</v>
      </c>
      <c r="J3" s="4">
        <v>9422756.42</v>
      </c>
      <c r="L3" s="5"/>
    </row>
    <row r="4" spans="1:12" ht="12.75">
      <c r="A4" s="2">
        <v>1997</v>
      </c>
      <c r="B4" s="3">
        <v>6755525.49</v>
      </c>
      <c r="C4" s="4">
        <v>127193</v>
      </c>
      <c r="D4" s="1">
        <f t="shared" si="0"/>
        <v>53.11239997484139</v>
      </c>
      <c r="I4">
        <v>1997</v>
      </c>
      <c r="J4" s="4">
        <v>8051704.38</v>
      </c>
      <c r="L4" s="5"/>
    </row>
    <row r="5" spans="1:12" ht="12.75">
      <c r="A5" s="2">
        <v>1998</v>
      </c>
      <c r="B5" s="3">
        <v>4958098.4</v>
      </c>
      <c r="C5" s="4">
        <v>128079</v>
      </c>
      <c r="D5" s="1">
        <f t="shared" si="0"/>
        <v>38.711251649372656</v>
      </c>
      <c r="I5">
        <v>1998</v>
      </c>
      <c r="J5" s="4">
        <v>22432559.2</v>
      </c>
      <c r="L5" s="5"/>
    </row>
    <row r="6" spans="1:12" ht="12.75">
      <c r="A6" s="2">
        <v>1999</v>
      </c>
      <c r="B6" s="3">
        <v>-1955834.77</v>
      </c>
      <c r="C6" s="4">
        <v>129074</v>
      </c>
      <c r="D6" s="1">
        <f t="shared" si="0"/>
        <v>-15.152817531028713</v>
      </c>
      <c r="I6">
        <v>1999</v>
      </c>
      <c r="J6" s="4">
        <v>20476724.43</v>
      </c>
      <c r="L6" s="5"/>
    </row>
    <row r="7" spans="1:12" ht="12.75">
      <c r="A7" s="2">
        <v>2000</v>
      </c>
      <c r="B7" s="3">
        <v>141200.02</v>
      </c>
      <c r="C7" s="4">
        <v>130326</v>
      </c>
      <c r="D7" s="1">
        <f t="shared" si="0"/>
        <v>1.0834370731857035</v>
      </c>
      <c r="I7">
        <v>2000</v>
      </c>
      <c r="J7" s="4">
        <v>20617924.45</v>
      </c>
      <c r="L7" s="5"/>
    </row>
    <row r="8" spans="1:12" ht="12.75">
      <c r="A8" s="2">
        <v>2001</v>
      </c>
      <c r="B8" s="3">
        <v>1030974.19</v>
      </c>
      <c r="C8" s="4">
        <v>131611</v>
      </c>
      <c r="D8" s="1">
        <f t="shared" si="0"/>
        <v>7.833495604470751</v>
      </c>
      <c r="I8">
        <v>2001</v>
      </c>
      <c r="J8" s="4">
        <v>21648898.64</v>
      </c>
      <c r="L8" s="5"/>
    </row>
    <row r="9" spans="1:12" ht="12.75">
      <c r="A9" s="2">
        <v>2002</v>
      </c>
      <c r="B9" s="3">
        <v>3087073.93</v>
      </c>
      <c r="C9" s="4">
        <v>132374</v>
      </c>
      <c r="D9" s="1">
        <f t="shared" si="0"/>
        <v>23.320847976188677</v>
      </c>
      <c r="I9">
        <v>2002</v>
      </c>
      <c r="J9" s="4">
        <v>24735972.57</v>
      </c>
      <c r="L9" s="5"/>
    </row>
    <row r="10" spans="1:12" ht="12.75">
      <c r="A10" s="2">
        <v>2003</v>
      </c>
      <c r="B10" s="3">
        <v>7013810.83</v>
      </c>
      <c r="C10" s="4">
        <v>133240</v>
      </c>
      <c r="D10" s="1">
        <f t="shared" si="0"/>
        <v>52.64042952566797</v>
      </c>
      <c r="I10">
        <v>2003</v>
      </c>
      <c r="J10" s="4">
        <v>31749783.4</v>
      </c>
      <c r="L10" s="5"/>
    </row>
    <row r="11" spans="1:12" ht="12.75">
      <c r="A11" s="2">
        <v>2004</v>
      </c>
      <c r="B11" s="3">
        <v>9176568.15</v>
      </c>
      <c r="C11" s="4">
        <v>133924</v>
      </c>
      <c r="D11" s="1">
        <f t="shared" si="0"/>
        <v>68.52071436038351</v>
      </c>
      <c r="I11">
        <v>2004</v>
      </c>
      <c r="J11" s="4">
        <v>40926351.55</v>
      </c>
      <c r="L11" s="5"/>
    </row>
    <row r="12" spans="1:12" ht="12.75">
      <c r="A12" s="2">
        <v>2005</v>
      </c>
      <c r="B12" s="3">
        <v>8921466</v>
      </c>
      <c r="C12" s="4">
        <v>134348</v>
      </c>
      <c r="D12" s="1">
        <f t="shared" si="0"/>
        <v>66.40564801857862</v>
      </c>
      <c r="I12">
        <v>2005</v>
      </c>
      <c r="J12" s="4">
        <v>49847817</v>
      </c>
      <c r="L12" s="5"/>
    </row>
    <row r="13" spans="1:12" ht="12.75">
      <c r="A13" s="2">
        <v>2006</v>
      </c>
      <c r="B13" s="3">
        <v>7692143</v>
      </c>
      <c r="C13" s="4">
        <v>134454</v>
      </c>
      <c r="D13" s="1">
        <f t="shared" si="0"/>
        <v>57.210220595891535</v>
      </c>
      <c r="I13">
        <v>2006</v>
      </c>
      <c r="J13" s="4">
        <v>57539961</v>
      </c>
      <c r="L13" s="5"/>
    </row>
    <row r="14" spans="1:12" ht="12.75">
      <c r="A14" s="16">
        <v>2007</v>
      </c>
      <c r="B14" s="4">
        <v>-1468715</v>
      </c>
      <c r="C14" s="4">
        <v>134452</v>
      </c>
      <c r="D14" s="1">
        <f t="shared" si="0"/>
        <v>-10.92371255169131</v>
      </c>
      <c r="I14">
        <v>2007</v>
      </c>
      <c r="J14" s="4">
        <v>56071246</v>
      </c>
      <c r="L14" s="5"/>
    </row>
    <row r="15" spans="1:12" ht="12.75">
      <c r="A15" s="16">
        <v>2008</v>
      </c>
      <c r="B15" s="4">
        <v>-1833969</v>
      </c>
      <c r="C15" s="4">
        <v>133862</v>
      </c>
      <c r="D15" s="1">
        <f>B15/C15</f>
        <v>-13.700445234644635</v>
      </c>
      <c r="I15">
        <v>2008</v>
      </c>
      <c r="J15" s="4">
        <f>J14+B15</f>
        <v>54237277</v>
      </c>
      <c r="L15" s="5"/>
    </row>
    <row r="16" spans="1:12" ht="12.75">
      <c r="A16" s="16">
        <v>2009</v>
      </c>
      <c r="B16" s="4">
        <v>-2566500</v>
      </c>
      <c r="C16" s="4">
        <v>133216</v>
      </c>
      <c r="D16" s="1">
        <f>B16/C16</f>
        <v>-19.265703819361036</v>
      </c>
      <c r="I16">
        <v>2009</v>
      </c>
      <c r="J16" s="4">
        <f>J15+B16</f>
        <v>51670777</v>
      </c>
      <c r="L16" s="5"/>
    </row>
    <row r="17" spans="1:12" ht="12.75">
      <c r="A17" s="16">
        <v>2010</v>
      </c>
      <c r="B17" s="4">
        <v>14742200</v>
      </c>
      <c r="C17" s="4">
        <v>132172</v>
      </c>
      <c r="D17" s="1">
        <f>B17/C17</f>
        <v>111.53799594467814</v>
      </c>
      <c r="I17">
        <v>2010</v>
      </c>
      <c r="J17" s="4">
        <f>J16+B17</f>
        <v>66412977</v>
      </c>
      <c r="L17" s="5"/>
    </row>
    <row r="18" ht="12.75">
      <c r="L18" s="5"/>
    </row>
    <row r="19" ht="12.75">
      <c r="L19" s="5"/>
    </row>
    <row r="20" ht="12.75">
      <c r="L20" s="5"/>
    </row>
    <row r="21" spans="2:12" ht="12.75">
      <c r="B21" s="5"/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G46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portrait" paperSize="9" r:id="rId2"/>
  <headerFooter alignWithMargins="0">
    <oddHeader>&amp;C&amp;"Arial,Fett"Seite V 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B1">
      <selection activeCell="T15" sqref="T15"/>
    </sheetView>
  </sheetViews>
  <sheetFormatPr defaultColWidth="11.421875" defaultRowHeight="12.75"/>
  <cols>
    <col min="1" max="1" width="21.421875" style="0" bestFit="1" customWidth="1"/>
    <col min="2" max="20" width="11.7109375" style="0" bestFit="1" customWidth="1"/>
    <col min="21" max="21" width="11.421875" style="4" customWidth="1"/>
  </cols>
  <sheetData>
    <row r="1" spans="1:23" s="7" customFormat="1" ht="11.25">
      <c r="A1" s="6"/>
      <c r="B1" s="6">
        <v>1989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  <c r="O1" s="6">
        <v>2002</v>
      </c>
      <c r="P1" s="6">
        <v>2003</v>
      </c>
      <c r="Q1" s="6">
        <v>2004</v>
      </c>
      <c r="R1" s="6">
        <v>2005</v>
      </c>
      <c r="S1" s="6">
        <v>2006</v>
      </c>
      <c r="T1" s="7">
        <v>2007</v>
      </c>
      <c r="U1" s="26">
        <v>2008</v>
      </c>
      <c r="V1" s="24" t="s">
        <v>21</v>
      </c>
      <c r="W1" s="7" t="s">
        <v>23</v>
      </c>
    </row>
    <row r="2" spans="1:23" s="10" customFormat="1" ht="11.25">
      <c r="A2" s="8" t="s">
        <v>4</v>
      </c>
      <c r="B2" s="9">
        <f>45363523/1.95583</f>
        <v>23194001.012357924</v>
      </c>
      <c r="C2" s="9">
        <f>48071314/1.95583</f>
        <v>24578472.566634115</v>
      </c>
      <c r="D2" s="9">
        <f>49206059/1.95583</f>
        <v>25158658.47236212</v>
      </c>
      <c r="E2" s="9">
        <f>55116443/1.95583</f>
        <v>28180589.826314148</v>
      </c>
      <c r="F2" s="9">
        <f>65096568/1.95583</f>
        <v>33283346.712137558</v>
      </c>
      <c r="G2" s="9">
        <f>65010126/1.95583</f>
        <v>33239149.619343195</v>
      </c>
      <c r="H2" s="9">
        <f>60627360/1.95583</f>
        <v>30998276.94636037</v>
      </c>
      <c r="I2" s="9">
        <f>66688688/1.95583</f>
        <v>34097384.742027685</v>
      </c>
      <c r="J2" s="9">
        <f>67285548/1.95583</f>
        <v>34402554.41423846</v>
      </c>
      <c r="K2" s="9">
        <f>69558334/1.95583</f>
        <v>35564611.443734884</v>
      </c>
      <c r="L2" s="9">
        <f>77300940/1.95583</f>
        <v>39523343.030836016</v>
      </c>
      <c r="M2" s="9">
        <f>78271702/1.95583</f>
        <v>40019685.76000982</v>
      </c>
      <c r="N2" s="9">
        <v>39409302.96</v>
      </c>
      <c r="O2" s="9">
        <v>40422586</v>
      </c>
      <c r="P2" s="9">
        <v>41259208</v>
      </c>
      <c r="Q2" s="9">
        <v>41174788</v>
      </c>
      <c r="R2" s="9">
        <v>41348116</v>
      </c>
      <c r="S2" s="9">
        <v>41372064</v>
      </c>
      <c r="T2" s="22">
        <v>48772575</v>
      </c>
      <c r="U2" s="9">
        <v>53356360</v>
      </c>
      <c r="V2" s="9">
        <v>58167100</v>
      </c>
      <c r="W2" s="14">
        <v>50482500</v>
      </c>
    </row>
    <row r="3" spans="1:23" s="10" customFormat="1" ht="11.25">
      <c r="A3" s="8" t="s">
        <v>5</v>
      </c>
      <c r="B3" s="9">
        <f>31897732/1.95583</f>
        <v>16309051.400172817</v>
      </c>
      <c r="C3" s="9">
        <f>36796187/1.95583</f>
        <v>18813591.67207784</v>
      </c>
      <c r="D3" s="9">
        <f>41739528/1.95583</f>
        <v>21341081.791362237</v>
      </c>
      <c r="E3" s="9">
        <f>53309145/1.95583</f>
        <v>27256533.032011986</v>
      </c>
      <c r="F3" s="9">
        <f>57398411/1.95583</f>
        <v>29347341.53786372</v>
      </c>
      <c r="G3" s="9">
        <f>61955674/1.95583</f>
        <v>31677433.110239644</v>
      </c>
      <c r="H3" s="9">
        <f>58971205.09/1.95583</f>
        <v>30151498.386874117</v>
      </c>
      <c r="I3" s="9">
        <f>51784223.17/1.95583</f>
        <v>26476852.880874105</v>
      </c>
      <c r="J3" s="9">
        <f>54318035.5/1.95583</f>
        <v>27772370.55367798</v>
      </c>
      <c r="K3" s="9">
        <f>51413440.09/1.95583</f>
        <v>26287274.50238518</v>
      </c>
      <c r="L3" s="9">
        <f>52603595.04/1.95583</f>
        <v>26895791.065685667</v>
      </c>
      <c r="M3" s="9">
        <f>52879028.85/1.95583</f>
        <v>27036618.13654561</v>
      </c>
      <c r="N3" s="9">
        <v>29578594.26</v>
      </c>
      <c r="O3" s="9">
        <v>30563324.22</v>
      </c>
      <c r="P3" s="9">
        <v>31658207.64</v>
      </c>
      <c r="Q3" s="9">
        <f>31857339.38+319959.81</f>
        <v>32177299.189999998</v>
      </c>
      <c r="R3" s="9">
        <v>65831595</v>
      </c>
      <c r="S3" s="9">
        <v>80818418</v>
      </c>
      <c r="T3" s="22">
        <v>80973900</v>
      </c>
      <c r="U3" s="9">
        <v>75309585</v>
      </c>
      <c r="V3" s="9">
        <v>73610900</v>
      </c>
      <c r="W3" s="14">
        <v>81586500</v>
      </c>
    </row>
    <row r="4" spans="1:23" s="10" customFormat="1" ht="11.25">
      <c r="A4" s="8" t="s">
        <v>3</v>
      </c>
      <c r="B4" s="9">
        <f>33449525/1.95583</f>
        <v>17102470.56236994</v>
      </c>
      <c r="C4" s="9">
        <f>35356210/1.95583</f>
        <v>18077343.122868553</v>
      </c>
      <c r="D4" s="9">
        <f>39061077/1.95583</f>
        <v>19971611.54088034</v>
      </c>
      <c r="E4" s="9">
        <f>43811159/1.95583</f>
        <v>22400289.90249664</v>
      </c>
      <c r="F4" s="9">
        <f>46504828/1.95583</f>
        <v>23777540.992826577</v>
      </c>
      <c r="G4" s="9">
        <f>46148410/1.95583</f>
        <v>23595307.363114383</v>
      </c>
      <c r="H4" s="9">
        <f>47873960.45/1.95583</f>
        <v>24477567.298793864</v>
      </c>
      <c r="I4" s="9">
        <f>31773157.12/1.95583</f>
        <v>16245357.275427824</v>
      </c>
      <c r="J4" s="9">
        <f>32177301.58/1.95583</f>
        <v>16451993.056656253</v>
      </c>
      <c r="K4" s="9">
        <f>38395581.71/1.95583</f>
        <v>19631349.20212902</v>
      </c>
      <c r="L4" s="9">
        <f>41494109.87/1.95583</f>
        <v>21215601.493994877</v>
      </c>
      <c r="M4" s="9">
        <f>43769625/1.95583</f>
        <v>22379053.905503035</v>
      </c>
      <c r="N4" s="9">
        <v>22401198.47</v>
      </c>
      <c r="O4" s="9">
        <f>17993320+3897688</f>
        <v>21891008</v>
      </c>
      <c r="P4" s="9">
        <f>14952336+3998384</f>
        <v>18950720</v>
      </c>
      <c r="Q4" s="9">
        <f>15963064+4064208</f>
        <v>20027272</v>
      </c>
      <c r="R4" s="9">
        <v>20192850</v>
      </c>
      <c r="S4" s="9">
        <v>22247411</v>
      </c>
      <c r="T4" s="22">
        <v>26435986</v>
      </c>
      <c r="U4" s="9">
        <v>23728162</v>
      </c>
      <c r="V4" s="9">
        <v>26499500</v>
      </c>
      <c r="W4" s="14">
        <v>23945200</v>
      </c>
    </row>
    <row r="5" spans="1:23" s="10" customFormat="1" ht="11.25">
      <c r="A5" s="8" t="s">
        <v>6</v>
      </c>
      <c r="B5" s="8"/>
      <c r="C5" s="8"/>
      <c r="D5" s="8"/>
      <c r="E5" s="8"/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1538177</v>
      </c>
      <c r="S5" s="9">
        <v>1530876</v>
      </c>
      <c r="T5" s="22">
        <v>2218994</v>
      </c>
      <c r="U5" s="9">
        <v>2180331</v>
      </c>
      <c r="V5" s="9">
        <v>2200000</v>
      </c>
      <c r="W5" s="14">
        <v>2450000</v>
      </c>
    </row>
    <row r="6" ht="12.75"/>
    <row r="7" spans="1:19" ht="12.75">
      <c r="A7" s="17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2.75">
      <c r="A8" s="2"/>
      <c r="B8" s="18">
        <v>1992</v>
      </c>
      <c r="C8" s="18">
        <v>1993</v>
      </c>
      <c r="D8" s="18">
        <v>1994</v>
      </c>
      <c r="E8" s="18">
        <v>1995</v>
      </c>
      <c r="F8" s="18">
        <v>1996</v>
      </c>
      <c r="G8" s="18">
        <v>1997</v>
      </c>
      <c r="H8" s="18">
        <v>1998</v>
      </c>
      <c r="I8" s="18">
        <v>1999</v>
      </c>
      <c r="J8" s="18">
        <v>2000</v>
      </c>
      <c r="K8" s="18">
        <v>2001</v>
      </c>
      <c r="L8" s="18">
        <v>2002</v>
      </c>
      <c r="M8" s="18">
        <v>2003</v>
      </c>
      <c r="N8" s="18">
        <v>2004</v>
      </c>
      <c r="O8" s="18">
        <v>2005</v>
      </c>
      <c r="P8" s="18">
        <v>2006</v>
      </c>
      <c r="Q8" s="18">
        <v>2007</v>
      </c>
      <c r="R8" s="18">
        <v>2008</v>
      </c>
      <c r="S8" s="23" t="s">
        <v>21</v>
      </c>
      <c r="T8" s="27" t="s">
        <v>23</v>
      </c>
    </row>
    <row r="9" spans="1:20" ht="12.75">
      <c r="A9" s="2" t="s">
        <v>7</v>
      </c>
      <c r="B9" s="19">
        <v>1582135.9</v>
      </c>
      <c r="C9" s="19">
        <v>1841950.86</v>
      </c>
      <c r="D9" s="19">
        <v>2130567.732</v>
      </c>
      <c r="E9" s="19">
        <v>2060276.95</v>
      </c>
      <c r="F9" s="19">
        <v>2387505.67</v>
      </c>
      <c r="G9" s="19">
        <v>2644166.62</v>
      </c>
      <c r="H9" s="19">
        <v>2581549.71</v>
      </c>
      <c r="I9" s="19">
        <v>3378575.7</v>
      </c>
      <c r="J9" s="19">
        <v>3289766.44</v>
      </c>
      <c r="K9" s="19">
        <v>3589994.43</v>
      </c>
      <c r="L9" s="19">
        <v>3967469.38</v>
      </c>
      <c r="M9" s="19">
        <v>4386988.11</v>
      </c>
      <c r="N9" s="19">
        <v>4772986.89</v>
      </c>
      <c r="O9" s="19">
        <v>5000912.49</v>
      </c>
      <c r="P9" s="19">
        <v>4489165.54</v>
      </c>
      <c r="Q9" s="19">
        <v>5207065.21</v>
      </c>
      <c r="R9" s="19">
        <v>5336971.68</v>
      </c>
      <c r="S9" s="19">
        <v>4675600</v>
      </c>
      <c r="T9" s="28">
        <v>5155600</v>
      </c>
    </row>
    <row r="10" spans="1:20" ht="12.75">
      <c r="A10" s="2" t="s">
        <v>8</v>
      </c>
      <c r="B10" s="19">
        <f>2111.57/1.95583</f>
        <v>1079.6285975774992</v>
      </c>
      <c r="C10" s="19">
        <v>0</v>
      </c>
      <c r="D10" s="19">
        <f>33031.17/1.95583</f>
        <v>16888.569047412097</v>
      </c>
      <c r="E10" s="19">
        <f>23259.13/1.95583</f>
        <v>11892.204332687403</v>
      </c>
      <c r="F10" s="19">
        <f>28855.67/1.95583</f>
        <v>14753.669797477285</v>
      </c>
      <c r="G10" s="19">
        <f>46798.42/1.95583</f>
        <v>23927.652198810734</v>
      </c>
      <c r="H10" s="19">
        <f>58057.77/1.95583</f>
        <v>29684.466441357377</v>
      </c>
      <c r="I10" s="19">
        <f>57791.31/1.95583</f>
        <v>29548.227606693832</v>
      </c>
      <c r="J10" s="19">
        <v>365397.21</v>
      </c>
      <c r="K10" s="19">
        <v>146129.55</v>
      </c>
      <c r="L10" s="19">
        <v>58773.92</v>
      </c>
      <c r="M10" s="20">
        <v>121916.8</v>
      </c>
      <c r="N10" s="19">
        <v>69826.56</v>
      </c>
      <c r="O10" s="21">
        <v>33330.28</v>
      </c>
      <c r="P10" s="21">
        <v>58242.54</v>
      </c>
      <c r="Q10" s="21">
        <v>87373.9</v>
      </c>
      <c r="R10" s="19">
        <v>46212</v>
      </c>
      <c r="S10" s="19">
        <v>54934.65</v>
      </c>
      <c r="T10" s="28">
        <v>71000</v>
      </c>
    </row>
    <row r="11" spans="1:20" ht="12.75">
      <c r="A11" s="2" t="s">
        <v>9</v>
      </c>
      <c r="B11" s="19">
        <f aca="true" t="shared" si="0" ref="B11:P11">B9-B10</f>
        <v>1581056.2714024223</v>
      </c>
      <c r="C11" s="19">
        <f t="shared" si="0"/>
        <v>1841950.86</v>
      </c>
      <c r="D11" s="19">
        <f t="shared" si="0"/>
        <v>2113679.162952588</v>
      </c>
      <c r="E11" s="19">
        <f t="shared" si="0"/>
        <v>2048384.7456673125</v>
      </c>
      <c r="F11" s="19">
        <f t="shared" si="0"/>
        <v>2372752.0002025226</v>
      </c>
      <c r="G11" s="19">
        <f t="shared" si="0"/>
        <v>2620238.9678011895</v>
      </c>
      <c r="H11" s="19">
        <f t="shared" si="0"/>
        <v>2551865.2435586425</v>
      </c>
      <c r="I11" s="19">
        <f t="shared" si="0"/>
        <v>3349027.4723933064</v>
      </c>
      <c r="J11" s="19">
        <f t="shared" si="0"/>
        <v>2924369.23</v>
      </c>
      <c r="K11" s="19">
        <f t="shared" si="0"/>
        <v>3443864.8800000004</v>
      </c>
      <c r="L11" s="19">
        <f t="shared" si="0"/>
        <v>3908695.46</v>
      </c>
      <c r="M11" s="19">
        <f t="shared" si="0"/>
        <v>4265071.3100000005</v>
      </c>
      <c r="N11" s="19">
        <f t="shared" si="0"/>
        <v>4703160.33</v>
      </c>
      <c r="O11" s="19">
        <f t="shared" si="0"/>
        <v>4967582.21</v>
      </c>
      <c r="P11" s="19">
        <f t="shared" si="0"/>
        <v>4430923</v>
      </c>
      <c r="Q11" s="19">
        <f>Q9-Q10</f>
        <v>5119691.31</v>
      </c>
      <c r="R11" s="19">
        <f>R9-R10</f>
        <v>5290759.68</v>
      </c>
      <c r="S11" s="19">
        <f>S9-S10</f>
        <v>4620665.35</v>
      </c>
      <c r="T11" s="19">
        <f>T9-T10</f>
        <v>5084600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" sqref="A2:IV54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portrait" paperSize="9" r:id="rId2"/>
  <headerFooter alignWithMargins="0">
    <oddHeader>&amp;C&amp;"Arial,Fett"Seite V 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16" sqref="J16"/>
    </sheetView>
  </sheetViews>
  <sheetFormatPr defaultColWidth="11.421875" defaultRowHeight="12.75"/>
  <cols>
    <col min="1" max="1" width="20.00390625" style="15" customWidth="1"/>
    <col min="2" max="8" width="8.7109375" style="10" bestFit="1" customWidth="1"/>
    <col min="9" max="9" width="9.57421875" style="10" bestFit="1" customWidth="1"/>
    <col min="10" max="12" width="11.421875" style="10" customWidth="1"/>
    <col min="13" max="13" width="11.421875" style="15" customWidth="1"/>
    <col min="14" max="18" width="11.421875" style="10" customWidth="1"/>
    <col min="19" max="19" width="19.57421875" style="10" customWidth="1"/>
    <col min="20" max="25" width="8.7109375" style="10" bestFit="1" customWidth="1"/>
    <col min="26" max="26" width="8.8515625" style="10" bestFit="1" customWidth="1"/>
    <col min="27" max="27" width="9.57421875" style="10" bestFit="1" customWidth="1"/>
    <col min="28" max="28" width="11.421875" style="10" customWidth="1"/>
    <col min="29" max="29" width="11.421875" style="14" customWidth="1"/>
    <col min="30" max="16384" width="11.421875" style="10" customWidth="1"/>
  </cols>
  <sheetData>
    <row r="1" spans="1:13" s="12" customFormat="1" ht="11.25">
      <c r="A1" s="11"/>
      <c r="B1" s="12">
        <v>1999</v>
      </c>
      <c r="C1" s="12">
        <v>2000</v>
      </c>
      <c r="D1" s="12">
        <v>2001</v>
      </c>
      <c r="E1" s="12">
        <v>2002</v>
      </c>
      <c r="F1" s="12">
        <v>2003</v>
      </c>
      <c r="G1" s="12">
        <v>2004</v>
      </c>
      <c r="H1" s="12">
        <v>2005</v>
      </c>
      <c r="I1" s="12">
        <v>2006</v>
      </c>
      <c r="J1" s="12">
        <v>2007</v>
      </c>
      <c r="K1" s="12">
        <v>2008</v>
      </c>
      <c r="L1" s="12" t="s">
        <v>22</v>
      </c>
      <c r="M1" s="12" t="s">
        <v>23</v>
      </c>
    </row>
    <row r="2" spans="1:13" ht="22.5">
      <c r="A2" s="13" t="s">
        <v>11</v>
      </c>
      <c r="B2" s="14">
        <v>15632845</v>
      </c>
      <c r="C2" s="14">
        <v>15641655</v>
      </c>
      <c r="D2" s="14">
        <v>16171039</v>
      </c>
      <c r="E2" s="14">
        <v>16496541</v>
      </c>
      <c r="F2" s="14">
        <v>16898133</v>
      </c>
      <c r="G2" s="14">
        <f>'[1]Ergebnis 2004'!L478</f>
        <v>16787761.909999993</v>
      </c>
      <c r="H2" s="14">
        <v>3651199</v>
      </c>
      <c r="I2" s="14">
        <v>3811534</v>
      </c>
      <c r="J2" s="14">
        <v>3805021</v>
      </c>
      <c r="K2" s="14">
        <v>3987344</v>
      </c>
      <c r="L2" s="14">
        <v>4003000</v>
      </c>
      <c r="M2" s="14">
        <v>4997000</v>
      </c>
    </row>
    <row r="3" spans="1:13" ht="22.5">
      <c r="A3" s="13" t="s">
        <v>12</v>
      </c>
      <c r="B3" s="14">
        <v>17656879</v>
      </c>
      <c r="C3" s="14">
        <v>19492537</v>
      </c>
      <c r="D3" s="14">
        <v>18329104</v>
      </c>
      <c r="E3" s="14">
        <v>20363451</v>
      </c>
      <c r="F3" s="14">
        <v>19441635</v>
      </c>
      <c r="G3" s="14">
        <f>'[1]Ergebnis 2004'!L479</f>
        <v>21716198.090000004</v>
      </c>
      <c r="H3" s="14">
        <v>23263966</v>
      </c>
      <c r="I3" s="14">
        <v>22621965</v>
      </c>
      <c r="J3" s="14">
        <v>22220822</v>
      </c>
      <c r="K3" s="14">
        <v>23251234</v>
      </c>
      <c r="L3" s="14">
        <v>23186000</v>
      </c>
      <c r="M3" s="14">
        <v>25172000</v>
      </c>
    </row>
    <row r="4" spans="1:13" ht="22.5">
      <c r="A4" s="13" t="s">
        <v>15</v>
      </c>
      <c r="B4" s="14">
        <v>4428095</v>
      </c>
      <c r="C4" s="14">
        <v>4785172</v>
      </c>
      <c r="D4" s="14">
        <v>5435617</v>
      </c>
      <c r="E4" s="14">
        <v>5983926</v>
      </c>
      <c r="F4" s="14">
        <v>5635769</v>
      </c>
      <c r="G4" s="14">
        <v>5589570</v>
      </c>
      <c r="H4" s="14">
        <v>6080550</v>
      </c>
      <c r="I4" s="14">
        <v>6692564</v>
      </c>
      <c r="J4" s="14">
        <v>7961576</v>
      </c>
      <c r="K4" s="14">
        <v>7992800</v>
      </c>
      <c r="L4" s="14">
        <v>8646800</v>
      </c>
      <c r="M4" s="14">
        <v>8646800</v>
      </c>
    </row>
    <row r="5" spans="1:13" ht="22.5">
      <c r="A5" s="13" t="s">
        <v>14</v>
      </c>
      <c r="B5" s="14">
        <v>5420825</v>
      </c>
      <c r="C5" s="14">
        <v>5231294</v>
      </c>
      <c r="D5" s="14">
        <v>6404660</v>
      </c>
      <c r="E5" s="14">
        <v>6556457</v>
      </c>
      <c r="F5" s="14">
        <v>9628450</v>
      </c>
      <c r="G5" s="14">
        <f>'[1]Ergebnis 2004'!L483</f>
        <v>10491343.81</v>
      </c>
      <c r="H5" s="14">
        <v>5544056</v>
      </c>
      <c r="I5" s="14">
        <v>6037327</v>
      </c>
      <c r="J5" s="14">
        <v>6503200</v>
      </c>
      <c r="K5" s="14">
        <v>6957751</v>
      </c>
      <c r="L5" s="14">
        <v>7230000</v>
      </c>
      <c r="M5" s="14">
        <v>8058000</v>
      </c>
    </row>
    <row r="6" spans="1:13" ht="11.25">
      <c r="A6" s="13" t="s">
        <v>16</v>
      </c>
      <c r="B6" s="14"/>
      <c r="C6" s="14"/>
      <c r="D6" s="14"/>
      <c r="E6" s="14"/>
      <c r="F6" s="14"/>
      <c r="G6" s="14"/>
      <c r="H6" s="14">
        <v>49266172</v>
      </c>
      <c r="I6" s="14">
        <v>68717148</v>
      </c>
      <c r="J6" s="14">
        <v>67785808.23</v>
      </c>
      <c r="K6" s="14">
        <v>65556489</v>
      </c>
      <c r="L6" s="14">
        <v>66733800</v>
      </c>
      <c r="M6" s="14">
        <v>74804300</v>
      </c>
    </row>
    <row r="7" spans="1:13" ht="22.5">
      <c r="A7" s="13" t="s">
        <v>13</v>
      </c>
      <c r="B7" s="14">
        <v>4791024</v>
      </c>
      <c r="C7" s="14">
        <v>3792825</v>
      </c>
      <c r="D7" s="14">
        <v>3970350</v>
      </c>
      <c r="E7" s="14">
        <v>3734415</v>
      </c>
      <c r="F7" s="14">
        <v>3725256</v>
      </c>
      <c r="G7" s="14">
        <f>'[1]Ergebnis 2004'!L485</f>
        <v>3522477.65</v>
      </c>
      <c r="H7" s="14">
        <v>3412966</v>
      </c>
      <c r="I7" s="14">
        <v>2823391</v>
      </c>
      <c r="J7" s="14">
        <v>2490158.32</v>
      </c>
      <c r="K7" s="14">
        <v>2002662</v>
      </c>
      <c r="L7" s="14">
        <v>2336500</v>
      </c>
      <c r="M7" s="14">
        <v>1775000</v>
      </c>
    </row>
    <row r="8" spans="1:13" ht="11.25">
      <c r="A8" s="13" t="s">
        <v>17</v>
      </c>
      <c r="B8" s="14">
        <f aca="true" t="shared" si="0" ref="B8:I8">SUM(B2:B7)-B6</f>
        <v>47929668</v>
      </c>
      <c r="C8" s="14">
        <f t="shared" si="0"/>
        <v>48943483</v>
      </c>
      <c r="D8" s="14">
        <f t="shared" si="0"/>
        <v>50310770</v>
      </c>
      <c r="E8" s="14">
        <f t="shared" si="0"/>
        <v>53134790</v>
      </c>
      <c r="F8" s="14">
        <f t="shared" si="0"/>
        <v>55329243</v>
      </c>
      <c r="G8" s="14">
        <f t="shared" si="0"/>
        <v>58107351.46</v>
      </c>
      <c r="H8" s="14">
        <f t="shared" si="0"/>
        <v>41952737</v>
      </c>
      <c r="I8" s="14">
        <f t="shared" si="0"/>
        <v>41986781</v>
      </c>
      <c r="J8" s="14">
        <f>SUM(J2:J7)-J6</f>
        <v>42980777.31999999</v>
      </c>
      <c r="K8" s="14">
        <f>SUM(K2:K7)-K6</f>
        <v>44191791</v>
      </c>
      <c r="L8" s="14">
        <f>SUM(L2:L7)-L6</f>
        <v>45402300</v>
      </c>
      <c r="M8" s="14">
        <f>SUM(M2:M7)-M6</f>
        <v>48648800</v>
      </c>
    </row>
    <row r="9" spans="1:13" ht="11.25">
      <c r="A9" s="13" t="s">
        <v>18</v>
      </c>
      <c r="B9" s="14">
        <f aca="true" t="shared" si="1" ref="B9:I9">SUM(B2:B7)</f>
        <v>47929668</v>
      </c>
      <c r="C9" s="14">
        <f t="shared" si="1"/>
        <v>48943483</v>
      </c>
      <c r="D9" s="14">
        <f t="shared" si="1"/>
        <v>50310770</v>
      </c>
      <c r="E9" s="14">
        <f t="shared" si="1"/>
        <v>53134790</v>
      </c>
      <c r="F9" s="14">
        <f t="shared" si="1"/>
        <v>55329243</v>
      </c>
      <c r="G9" s="14">
        <f t="shared" si="1"/>
        <v>58107351.46</v>
      </c>
      <c r="H9" s="14">
        <f t="shared" si="1"/>
        <v>91218909</v>
      </c>
      <c r="I9" s="14">
        <f t="shared" si="1"/>
        <v>110703929</v>
      </c>
      <c r="J9" s="14">
        <f>SUM(J2:J7)</f>
        <v>110766585.55</v>
      </c>
      <c r="K9" s="14">
        <f>SUM(K2:K7)</f>
        <v>109748280</v>
      </c>
      <c r="L9" s="14">
        <f>SUM(L2:L7)</f>
        <v>112136100</v>
      </c>
      <c r="M9" s="14">
        <f>SUM(M2:M7)</f>
        <v>123453100</v>
      </c>
    </row>
    <row r="11" ht="11.25">
      <c r="H11" s="14"/>
    </row>
    <row r="12" spans="1:8" ht="11.25">
      <c r="A12" s="13"/>
      <c r="B12" s="12">
        <v>2004</v>
      </c>
      <c r="C12" s="12">
        <v>2005</v>
      </c>
      <c r="D12" s="12">
        <v>2006</v>
      </c>
      <c r="E12" s="12" t="s">
        <v>19</v>
      </c>
      <c r="F12" s="12" t="s">
        <v>20</v>
      </c>
      <c r="H12" s="12" t="s">
        <v>23</v>
      </c>
    </row>
    <row r="13" spans="1:8" ht="22.5">
      <c r="A13" s="13" t="s">
        <v>11</v>
      </c>
      <c r="B13" s="14">
        <f aca="true" t="shared" si="2" ref="B13:F16">G2</f>
        <v>16787761.909999993</v>
      </c>
      <c r="C13" s="14">
        <f t="shared" si="2"/>
        <v>3651199</v>
      </c>
      <c r="D13" s="14">
        <f t="shared" si="2"/>
        <v>3811534</v>
      </c>
      <c r="E13" s="14">
        <f t="shared" si="2"/>
        <v>3805021</v>
      </c>
      <c r="F13" s="14">
        <f t="shared" si="2"/>
        <v>3987344</v>
      </c>
      <c r="H13" s="14">
        <v>4997000</v>
      </c>
    </row>
    <row r="14" spans="1:8" ht="22.5">
      <c r="A14" s="13" t="s">
        <v>12</v>
      </c>
      <c r="B14" s="14">
        <f t="shared" si="2"/>
        <v>21716198.090000004</v>
      </c>
      <c r="C14" s="14">
        <f t="shared" si="2"/>
        <v>23263966</v>
      </c>
      <c r="D14" s="14">
        <f t="shared" si="2"/>
        <v>22621965</v>
      </c>
      <c r="E14" s="14">
        <f t="shared" si="2"/>
        <v>22220822</v>
      </c>
      <c r="F14" s="14">
        <f t="shared" si="2"/>
        <v>23251234</v>
      </c>
      <c r="H14" s="14">
        <v>25172000</v>
      </c>
    </row>
    <row r="15" spans="1:8" ht="22.5">
      <c r="A15" s="13" t="s">
        <v>15</v>
      </c>
      <c r="B15" s="14">
        <f t="shared" si="2"/>
        <v>5589570</v>
      </c>
      <c r="C15" s="14">
        <f t="shared" si="2"/>
        <v>6080550</v>
      </c>
      <c r="D15" s="14">
        <f t="shared" si="2"/>
        <v>6692564</v>
      </c>
      <c r="E15" s="14">
        <f t="shared" si="2"/>
        <v>7961576</v>
      </c>
      <c r="F15" s="14">
        <f t="shared" si="2"/>
        <v>7992800</v>
      </c>
      <c r="H15" s="14">
        <v>8646800</v>
      </c>
    </row>
    <row r="16" spans="1:8" ht="22.5">
      <c r="A16" s="13" t="s">
        <v>14</v>
      </c>
      <c r="B16" s="14">
        <f t="shared" si="2"/>
        <v>10491343.81</v>
      </c>
      <c r="C16" s="14">
        <f t="shared" si="2"/>
        <v>5544056</v>
      </c>
      <c r="D16" s="14">
        <f t="shared" si="2"/>
        <v>6037327</v>
      </c>
      <c r="E16" s="14">
        <f t="shared" si="2"/>
        <v>6503200</v>
      </c>
      <c r="F16" s="14">
        <f t="shared" si="2"/>
        <v>6957751</v>
      </c>
      <c r="H16" s="14">
        <v>8058000</v>
      </c>
    </row>
    <row r="17" spans="1:8" ht="22.5">
      <c r="A17" s="13" t="s">
        <v>13</v>
      </c>
      <c r="B17" s="14">
        <f>G7</f>
        <v>3522477.65</v>
      </c>
      <c r="C17" s="14">
        <f>H7</f>
        <v>3412966</v>
      </c>
      <c r="D17" s="14">
        <f>I7</f>
        <v>2823391</v>
      </c>
      <c r="E17" s="14">
        <f>J7</f>
        <v>2490158.32</v>
      </c>
      <c r="F17" s="14">
        <f>K7</f>
        <v>2002662</v>
      </c>
      <c r="H17" s="14">
        <v>1775000</v>
      </c>
    </row>
    <row r="18" spans="1:6" ht="11.25">
      <c r="A18" s="13" t="s">
        <v>16</v>
      </c>
      <c r="B18" s="14">
        <f>G6</f>
        <v>0</v>
      </c>
      <c r="C18" s="14">
        <f>H6</f>
        <v>49266172</v>
      </c>
      <c r="D18" s="14">
        <f>I6</f>
        <v>68717148</v>
      </c>
      <c r="E18" s="14">
        <f>J6</f>
        <v>67785808.23</v>
      </c>
      <c r="F18" s="14">
        <f>K6</f>
        <v>65556489</v>
      </c>
    </row>
    <row r="19" ht="11.25">
      <c r="A19" s="10"/>
    </row>
    <row r="21" spans="1:13" ht="11.25">
      <c r="A21" s="11"/>
      <c r="B21" s="12">
        <v>1999</v>
      </c>
      <c r="C21" s="12">
        <v>2000</v>
      </c>
      <c r="D21" s="12">
        <v>2001</v>
      </c>
      <c r="E21" s="12">
        <v>2002</v>
      </c>
      <c r="F21" s="12">
        <v>2003</v>
      </c>
      <c r="G21" s="12">
        <v>2004</v>
      </c>
      <c r="H21" s="12">
        <v>2005</v>
      </c>
      <c r="I21" s="12">
        <v>2006</v>
      </c>
      <c r="J21" s="12">
        <v>2007</v>
      </c>
      <c r="K21" s="29">
        <v>2008</v>
      </c>
      <c r="L21" s="25" t="s">
        <v>22</v>
      </c>
      <c r="M21" s="11" t="s">
        <v>23</v>
      </c>
    </row>
    <row r="22" spans="1:13" ht="22.5">
      <c r="A22" s="13" t="s">
        <v>11</v>
      </c>
      <c r="B22" s="14">
        <v>15632845</v>
      </c>
      <c r="C22" s="14">
        <v>15641655</v>
      </c>
      <c r="D22" s="14">
        <v>16171039</v>
      </c>
      <c r="E22" s="14">
        <v>16496541</v>
      </c>
      <c r="F22" s="14">
        <v>16898133</v>
      </c>
      <c r="G22" s="14">
        <f aca="true" t="shared" si="3" ref="G22:M27">G2</f>
        <v>16787761.909999993</v>
      </c>
      <c r="H22" s="14">
        <f t="shared" si="3"/>
        <v>3651199</v>
      </c>
      <c r="I22" s="14">
        <f t="shared" si="3"/>
        <v>3811534</v>
      </c>
      <c r="J22" s="14">
        <f t="shared" si="3"/>
        <v>3805021</v>
      </c>
      <c r="K22" s="14">
        <f t="shared" si="3"/>
        <v>3987344</v>
      </c>
      <c r="L22" s="14">
        <f t="shared" si="3"/>
        <v>4003000</v>
      </c>
      <c r="M22" s="14">
        <f t="shared" si="3"/>
        <v>4997000</v>
      </c>
    </row>
    <row r="23" spans="1:13" ht="22.5">
      <c r="A23" s="13" t="s">
        <v>12</v>
      </c>
      <c r="B23" s="14">
        <v>17656879</v>
      </c>
      <c r="C23" s="14">
        <v>19492537</v>
      </c>
      <c r="D23" s="14">
        <v>18329104</v>
      </c>
      <c r="E23" s="14">
        <v>20363451</v>
      </c>
      <c r="F23" s="14">
        <v>19441635</v>
      </c>
      <c r="G23" s="14">
        <f t="shared" si="3"/>
        <v>21716198.090000004</v>
      </c>
      <c r="H23" s="14">
        <f t="shared" si="3"/>
        <v>23263966</v>
      </c>
      <c r="I23" s="14">
        <f t="shared" si="3"/>
        <v>22621965</v>
      </c>
      <c r="J23" s="14">
        <f t="shared" si="3"/>
        <v>22220822</v>
      </c>
      <c r="K23" s="14">
        <f t="shared" si="3"/>
        <v>23251234</v>
      </c>
      <c r="L23" s="14">
        <f t="shared" si="3"/>
        <v>23186000</v>
      </c>
      <c r="M23" s="14">
        <f t="shared" si="3"/>
        <v>25172000</v>
      </c>
    </row>
    <row r="24" spans="1:13" ht="22.5">
      <c r="A24" s="13" t="s">
        <v>15</v>
      </c>
      <c r="B24" s="14">
        <v>4428095</v>
      </c>
      <c r="C24" s="14">
        <v>4785172</v>
      </c>
      <c r="D24" s="14">
        <v>5435617</v>
      </c>
      <c r="E24" s="14">
        <v>5983926</v>
      </c>
      <c r="F24" s="14">
        <v>5635769</v>
      </c>
      <c r="G24" s="14">
        <f t="shared" si="3"/>
        <v>5589570</v>
      </c>
      <c r="H24" s="14">
        <f t="shared" si="3"/>
        <v>6080550</v>
      </c>
      <c r="I24" s="14">
        <f t="shared" si="3"/>
        <v>6692564</v>
      </c>
      <c r="J24" s="14">
        <f t="shared" si="3"/>
        <v>7961576</v>
      </c>
      <c r="K24" s="14">
        <f t="shared" si="3"/>
        <v>7992800</v>
      </c>
      <c r="L24" s="14">
        <f t="shared" si="3"/>
        <v>8646800</v>
      </c>
      <c r="M24" s="14">
        <f t="shared" si="3"/>
        <v>8646800</v>
      </c>
    </row>
    <row r="25" spans="1:13" ht="22.5">
      <c r="A25" s="13" t="s">
        <v>14</v>
      </c>
      <c r="B25" s="14">
        <v>5420825</v>
      </c>
      <c r="C25" s="14">
        <v>5231294</v>
      </c>
      <c r="D25" s="14">
        <v>6404660</v>
      </c>
      <c r="E25" s="14">
        <v>6556457</v>
      </c>
      <c r="F25" s="14">
        <v>9628450</v>
      </c>
      <c r="G25" s="14">
        <f t="shared" si="3"/>
        <v>10491343.81</v>
      </c>
      <c r="H25" s="14">
        <f t="shared" si="3"/>
        <v>5544056</v>
      </c>
      <c r="I25" s="14">
        <f t="shared" si="3"/>
        <v>6037327</v>
      </c>
      <c r="J25" s="14">
        <f t="shared" si="3"/>
        <v>6503200</v>
      </c>
      <c r="K25" s="14">
        <f t="shared" si="3"/>
        <v>6957751</v>
      </c>
      <c r="L25" s="14">
        <f t="shared" si="3"/>
        <v>7230000</v>
      </c>
      <c r="M25" s="14">
        <f t="shared" si="3"/>
        <v>8058000</v>
      </c>
    </row>
    <row r="26" spans="1:13" ht="11.25">
      <c r="A26" s="13" t="s">
        <v>16</v>
      </c>
      <c r="B26" s="14"/>
      <c r="C26" s="14"/>
      <c r="D26" s="14"/>
      <c r="E26" s="14"/>
      <c r="F26" s="14"/>
      <c r="G26" s="14">
        <f t="shared" si="3"/>
        <v>0</v>
      </c>
      <c r="H26" s="14">
        <f t="shared" si="3"/>
        <v>49266172</v>
      </c>
      <c r="I26" s="14">
        <f t="shared" si="3"/>
        <v>68717148</v>
      </c>
      <c r="J26" s="14">
        <f t="shared" si="3"/>
        <v>67785808.23</v>
      </c>
      <c r="K26" s="14">
        <f t="shared" si="3"/>
        <v>65556489</v>
      </c>
      <c r="L26" s="14">
        <f t="shared" si="3"/>
        <v>66733800</v>
      </c>
      <c r="M26" s="14">
        <f t="shared" si="3"/>
        <v>74804300</v>
      </c>
    </row>
    <row r="27" spans="1:13" ht="22.5">
      <c r="A27" s="13" t="s">
        <v>13</v>
      </c>
      <c r="B27" s="14">
        <v>4791024</v>
      </c>
      <c r="C27" s="14">
        <v>3792825</v>
      </c>
      <c r="D27" s="14">
        <v>3970350</v>
      </c>
      <c r="E27" s="14">
        <v>3734415</v>
      </c>
      <c r="F27" s="14">
        <v>3725256</v>
      </c>
      <c r="G27" s="14">
        <f t="shared" si="3"/>
        <v>3522477.65</v>
      </c>
      <c r="H27" s="14">
        <f t="shared" si="3"/>
        <v>3412966</v>
      </c>
      <c r="I27" s="14">
        <f t="shared" si="3"/>
        <v>2823391</v>
      </c>
      <c r="J27" s="14">
        <f t="shared" si="3"/>
        <v>2490158.32</v>
      </c>
      <c r="K27" s="14">
        <f t="shared" si="3"/>
        <v>2002662</v>
      </c>
      <c r="L27" s="14">
        <f t="shared" si="3"/>
        <v>2336500</v>
      </c>
      <c r="M27" s="14">
        <f t="shared" si="3"/>
        <v>1775000</v>
      </c>
    </row>
    <row r="28" spans="1:13" ht="11.25">
      <c r="A28" s="13" t="s">
        <v>17</v>
      </c>
      <c r="B28" s="14">
        <f aca="true" t="shared" si="4" ref="B28:I28">SUM(B22:B27)-B26</f>
        <v>47929668</v>
      </c>
      <c r="C28" s="14">
        <f t="shared" si="4"/>
        <v>48943483</v>
      </c>
      <c r="D28" s="14">
        <f t="shared" si="4"/>
        <v>50310770</v>
      </c>
      <c r="E28" s="14">
        <f t="shared" si="4"/>
        <v>53134790</v>
      </c>
      <c r="F28" s="14">
        <f t="shared" si="4"/>
        <v>55329243</v>
      </c>
      <c r="G28" s="14">
        <f t="shared" si="4"/>
        <v>58107351.46</v>
      </c>
      <c r="H28" s="14">
        <f t="shared" si="4"/>
        <v>41952737</v>
      </c>
      <c r="I28" s="14">
        <f t="shared" si="4"/>
        <v>41986781</v>
      </c>
      <c r="J28" s="14">
        <f>J8</f>
        <v>42980777.31999999</v>
      </c>
      <c r="K28" s="14">
        <f>SUM(K22:K27)-K26</f>
        <v>44191791</v>
      </c>
      <c r="L28" s="14">
        <f>SUM(L22:L27)-L26</f>
        <v>45402300</v>
      </c>
      <c r="M28" s="14">
        <f>SUM(M22:M27)-M26</f>
        <v>48648800</v>
      </c>
    </row>
    <row r="29" spans="1:13" ht="11.25">
      <c r="A29" s="13" t="s">
        <v>18</v>
      </c>
      <c r="B29" s="14">
        <f aca="true" t="shared" si="5" ref="B29:I29">SUM(B22:B27)</f>
        <v>47929668</v>
      </c>
      <c r="C29" s="14">
        <f t="shared" si="5"/>
        <v>48943483</v>
      </c>
      <c r="D29" s="14">
        <f t="shared" si="5"/>
        <v>50310770</v>
      </c>
      <c r="E29" s="14">
        <f t="shared" si="5"/>
        <v>53134790</v>
      </c>
      <c r="F29" s="14">
        <f t="shared" si="5"/>
        <v>55329243</v>
      </c>
      <c r="G29" s="14">
        <f t="shared" si="5"/>
        <v>58107351.46</v>
      </c>
      <c r="H29" s="14">
        <f t="shared" si="5"/>
        <v>91218909</v>
      </c>
      <c r="I29" s="14">
        <f t="shared" si="5"/>
        <v>110703929</v>
      </c>
      <c r="J29" s="14">
        <f>SUM(J22:J27)</f>
        <v>110766585.55</v>
      </c>
      <c r="K29" s="14">
        <f>SUM(K22:K27)</f>
        <v>109748280</v>
      </c>
      <c r="L29" s="14">
        <f>SUM(L22:L27)</f>
        <v>112136100</v>
      </c>
      <c r="M29" s="14">
        <f>SUM(M22:M27)</f>
        <v>123453100</v>
      </c>
    </row>
    <row r="30" spans="1:11" ht="11.25">
      <c r="A30" s="10"/>
      <c r="K30" s="14"/>
    </row>
  </sheetData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8" sqref="J38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&amp;C&amp;"Arial,Fett"Seite V 8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G46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portrait" paperSize="9" r:id="rId2"/>
  <headerFooter alignWithMargins="0">
    <oddHeader>&amp;C&amp;"Arial,Fett"Seite V 9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Peine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Radigk</dc:creator>
  <cp:keywords/>
  <dc:description/>
  <cp:lastModifiedBy>Klages</cp:lastModifiedBy>
  <cp:lastPrinted>2010-03-01T09:49:55Z</cp:lastPrinted>
  <dcterms:created xsi:type="dcterms:W3CDTF">2005-12-06T07:53:46Z</dcterms:created>
  <dcterms:modified xsi:type="dcterms:W3CDTF">2010-03-03T08:56:09Z</dcterms:modified>
  <cp:category/>
  <cp:version/>
  <cp:contentType/>
  <cp:contentStatus/>
</cp:coreProperties>
</file>